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10.0.3.220\kontraktacja\062__23_FEDS.09.04_Zielone inwestycje MSP\Wniosek instrukcja\"/>
    </mc:Choice>
  </mc:AlternateContent>
  <xr:revisionPtr revIDLastSave="0" documentId="13_ncr:1_{188C5694-1423-4EC7-BCA4-4F65D8E94B44}" xr6:coauthVersionLast="47" xr6:coauthVersionMax="47" xr10:uidLastSave="{00000000-0000-0000-0000-000000000000}"/>
  <bookViews>
    <workbookView xWindow="-120" yWindow="-120" windowWidth="29040" windowHeight="15840" xr2:uid="{0B5E127D-0B75-3C47-816D-0CBC1DB8C491}"/>
  </bookViews>
  <sheets>
    <sheet name="Dane wnioskodawcy" sheetId="1" r:id="rId1"/>
    <sheet name="Typ B1) Art. 38" sheetId="4" r:id="rId2"/>
    <sheet name="Typ B1) Art. 38 a - 1 element" sheetId="13" r:id="rId3"/>
    <sheet name="Typ B1) Art. 38 a" sheetId="14" r:id="rId4"/>
    <sheet name="Typ B1) Art. 41" sheetId="15" r:id="rId5"/>
    <sheet name="Typ B2) Art. 47" sheetId="19" r:id="rId6"/>
    <sheet name="Typ B2) de minimis" sheetId="16" r:id="rId7"/>
  </sheets>
  <definedNames>
    <definedName name="_xlnm._FilterDatabase" localSheetId="1" hidden="1">'Typ B1) Art. 38'!$N$28:$N$28</definedName>
    <definedName name="_xlnm._FilterDatabase" localSheetId="3" hidden="1">'Typ B1) Art. 38 a'!$L$20:$L$20</definedName>
    <definedName name="_xlnm._FilterDatabase" localSheetId="2" hidden="1">'Typ B1) Art. 38 a - 1 element'!$L$20:$L$20</definedName>
    <definedName name="_xlnm._FilterDatabase" localSheetId="4" hidden="1">'Typ B1) Art. 41'!$L$20:$L$20</definedName>
    <definedName name="_xlnm._FilterDatabase" localSheetId="5" hidden="1">'Typ B2) Art. 47'!$N$26:$N$26</definedName>
    <definedName name="_xlnm._FilterDatabase" localSheetId="6" hidden="1">'Typ B2) de minimis'!$L$20:$L$20</definedName>
    <definedName name="_xlnm.Print_Area" localSheetId="0">'Dane wnioskodawcy'!$A$1:$N$122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6" l="1"/>
  <c r="D24" i="16"/>
  <c r="D25" i="16"/>
  <c r="D26" i="16"/>
  <c r="D27" i="16"/>
  <c r="D28" i="16"/>
  <c r="C3" i="16"/>
  <c r="H7" i="15"/>
  <c r="C3" i="19"/>
  <c r="D3" i="15"/>
  <c r="C3" i="15"/>
  <c r="D3" i="14"/>
  <c r="C3" i="14"/>
  <c r="D3" i="13"/>
  <c r="C3" i="13"/>
  <c r="C3" i="4"/>
  <c r="H8" i="16" l="1"/>
  <c r="D8" i="16"/>
  <c r="D4" i="15"/>
  <c r="I7" i="15"/>
  <c r="I1" i="13"/>
  <c r="D7" i="13"/>
  <c r="I2" i="13"/>
  <c r="H37" i="13"/>
  <c r="K8" i="4"/>
  <c r="K7" i="4"/>
  <c r="G29" i="4"/>
  <c r="H29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31" i="4"/>
  <c r="K9" i="4" s="1"/>
  <c r="I32" i="4"/>
  <c r="I33" i="4"/>
  <c r="D5" i="4" s="1"/>
  <c r="I34" i="4"/>
  <c r="I35" i="4"/>
  <c r="D7" i="4" s="1"/>
  <c r="I36" i="4"/>
  <c r="K2" i="4" s="1"/>
  <c r="I37" i="4"/>
  <c r="D9" i="4" s="1"/>
  <c r="I30" i="4"/>
  <c r="D3" i="4" s="1"/>
  <c r="I29" i="19"/>
  <c r="K8" i="19" s="1"/>
  <c r="I30" i="19"/>
  <c r="I31" i="19"/>
  <c r="I32" i="19"/>
  <c r="D6" i="19" s="1"/>
  <c r="I33" i="19"/>
  <c r="D7" i="19" s="1"/>
  <c r="I34" i="19"/>
  <c r="D8" i="19" s="1"/>
  <c r="I35" i="19"/>
  <c r="K2" i="19" s="1"/>
  <c r="I36" i="19"/>
  <c r="J36" i="19" s="1"/>
  <c r="I37" i="19"/>
  <c r="I38" i="19"/>
  <c r="I39" i="19"/>
  <c r="I40" i="19"/>
  <c r="J40" i="19" s="1"/>
  <c r="I41" i="19"/>
  <c r="J41" i="19" s="1"/>
  <c r="I42" i="19"/>
  <c r="J42" i="19" s="1"/>
  <c r="I43" i="19"/>
  <c r="J43" i="19" s="1"/>
  <c r="I44" i="19"/>
  <c r="J44" i="19" s="1"/>
  <c r="I45" i="19"/>
  <c r="J45" i="19" s="1"/>
  <c r="I46" i="19"/>
  <c r="I47" i="19"/>
  <c r="I48" i="19"/>
  <c r="J48" i="19" s="1"/>
  <c r="I28" i="19"/>
  <c r="D3" i="19" s="1"/>
  <c r="F132" i="1" s="1"/>
  <c r="G27" i="19"/>
  <c r="H27" i="19"/>
  <c r="I1" i="19"/>
  <c r="E31" i="19" s="1"/>
  <c r="D21" i="16"/>
  <c r="D22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E23" i="1"/>
  <c r="G23" i="1" s="1"/>
  <c r="E19" i="1"/>
  <c r="G19" i="1" s="1"/>
  <c r="E18" i="1"/>
  <c r="G18" i="1" s="1"/>
  <c r="E17" i="1"/>
  <c r="G17" i="1" s="1"/>
  <c r="E16" i="1"/>
  <c r="G16" i="1" s="1"/>
  <c r="K108" i="1"/>
  <c r="J1" i="19"/>
  <c r="G91" i="1" s="1"/>
  <c r="H2" i="15"/>
  <c r="H1" i="15"/>
  <c r="I2" i="14"/>
  <c r="H2" i="14"/>
  <c r="I1" i="14"/>
  <c r="H1" i="14"/>
  <c r="H2" i="13"/>
  <c r="H1" i="13"/>
  <c r="J2" i="4"/>
  <c r="J1" i="4"/>
  <c r="H115" i="1"/>
  <c r="C6" i="19"/>
  <c r="C4" i="19"/>
  <c r="C2" i="16"/>
  <c r="C6" i="16"/>
  <c r="C4" i="16"/>
  <c r="H3" i="15"/>
  <c r="C7" i="15"/>
  <c r="C6" i="15"/>
  <c r="H8" i="15"/>
  <c r="F21" i="15"/>
  <c r="C4" i="14"/>
  <c r="C2" i="14"/>
  <c r="C6" i="13"/>
  <c r="C5" i="13"/>
  <c r="H3" i="13"/>
  <c r="H8" i="14"/>
  <c r="H7" i="14"/>
  <c r="C8" i="16"/>
  <c r="I3" i="15"/>
  <c r="I3" i="14"/>
  <c r="H3" i="14"/>
  <c r="I3" i="13"/>
  <c r="D9" i="14"/>
  <c r="C9" i="14"/>
  <c r="D8" i="14"/>
  <c r="C8" i="14"/>
  <c r="D7" i="14"/>
  <c r="D6" i="14"/>
  <c r="C6" i="14"/>
  <c r="D5" i="14"/>
  <c r="C5" i="14"/>
  <c r="D4" i="14"/>
  <c r="F130" i="1"/>
  <c r="D2" i="14"/>
  <c r="E130" i="1" s="1"/>
  <c r="D4" i="19"/>
  <c r="D9" i="16"/>
  <c r="C9" i="16"/>
  <c r="D7" i="16"/>
  <c r="D6" i="16"/>
  <c r="D5" i="16"/>
  <c r="D4" i="16"/>
  <c r="D9" i="15"/>
  <c r="D8" i="15"/>
  <c r="D7" i="15"/>
  <c r="D6" i="15"/>
  <c r="D5" i="15"/>
  <c r="C5" i="15"/>
  <c r="C4" i="15"/>
  <c r="F131" i="1"/>
  <c r="D2" i="15"/>
  <c r="E131" i="1" s="1"/>
  <c r="C2" i="13"/>
  <c r="D9" i="13"/>
  <c r="C8" i="13"/>
  <c r="D6" i="13"/>
  <c r="D4" i="13"/>
  <c r="C4" i="13"/>
  <c r="F129" i="1"/>
  <c r="D2" i="13"/>
  <c r="E129" i="1" s="1"/>
  <c r="H30" i="13"/>
  <c r="H31" i="13"/>
  <c r="H32" i="13"/>
  <c r="H33" i="13"/>
  <c r="H34" i="13"/>
  <c r="H35" i="13"/>
  <c r="H36" i="13"/>
  <c r="H38" i="13"/>
  <c r="H39" i="13"/>
  <c r="H40" i="13"/>
  <c r="H41" i="13"/>
  <c r="H42" i="13"/>
  <c r="D6" i="4"/>
  <c r="J2" i="19"/>
  <c r="C2" i="19"/>
  <c r="E30" i="15"/>
  <c r="H30" i="15"/>
  <c r="E31" i="15"/>
  <c r="H31" i="15"/>
  <c r="E32" i="15"/>
  <c r="H32" i="15"/>
  <c r="E33" i="15"/>
  <c r="H33" i="15"/>
  <c r="E34" i="15"/>
  <c r="H34" i="15"/>
  <c r="E35" i="15"/>
  <c r="H35" i="15"/>
  <c r="E36" i="15"/>
  <c r="H36" i="15"/>
  <c r="E37" i="15"/>
  <c r="H37" i="15"/>
  <c r="E38" i="15"/>
  <c r="H38" i="15"/>
  <c r="E39" i="15"/>
  <c r="H39" i="15"/>
  <c r="E40" i="15"/>
  <c r="H40" i="15"/>
  <c r="E41" i="15"/>
  <c r="H41" i="15"/>
  <c r="E42" i="15"/>
  <c r="H42" i="15"/>
  <c r="E48" i="19"/>
  <c r="J47" i="19"/>
  <c r="E47" i="19"/>
  <c r="J46" i="19"/>
  <c r="E46" i="19"/>
  <c r="E45" i="19"/>
  <c r="E44" i="19"/>
  <c r="E43" i="19"/>
  <c r="E42" i="19"/>
  <c r="E41" i="19"/>
  <c r="E40" i="19"/>
  <c r="J39" i="19"/>
  <c r="E39" i="19"/>
  <c r="J38" i="19"/>
  <c r="E38" i="19"/>
  <c r="J37" i="19"/>
  <c r="E37" i="19"/>
  <c r="E36" i="19"/>
  <c r="E27" i="19"/>
  <c r="I2" i="19"/>
  <c r="E35" i="19" s="1"/>
  <c r="G1" i="15"/>
  <c r="E23" i="15" s="1"/>
  <c r="H23" i="15" s="1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I8" i="16"/>
  <c r="G3" i="16"/>
  <c r="E21" i="15"/>
  <c r="I9" i="15"/>
  <c r="I8" i="15"/>
  <c r="G3" i="15"/>
  <c r="E29" i="15" s="1"/>
  <c r="H29" i="15" s="1"/>
  <c r="G1" i="14"/>
  <c r="E25" i="14" s="1"/>
  <c r="H25" i="14" s="1"/>
  <c r="E5" i="14" s="1"/>
  <c r="H42" i="14"/>
  <c r="E42" i="14"/>
  <c r="H41" i="14"/>
  <c r="E41" i="14"/>
  <c r="H40" i="14"/>
  <c r="E40" i="14"/>
  <c r="H39" i="14"/>
  <c r="E39" i="14"/>
  <c r="H38" i="14"/>
  <c r="E38" i="14"/>
  <c r="H37" i="14"/>
  <c r="E37" i="14"/>
  <c r="H36" i="14"/>
  <c r="E36" i="14"/>
  <c r="H35" i="14"/>
  <c r="E35" i="14"/>
  <c r="H34" i="14"/>
  <c r="E34" i="14"/>
  <c r="H33" i="14"/>
  <c r="E33" i="14"/>
  <c r="H32" i="14"/>
  <c r="E32" i="14"/>
  <c r="H31" i="14"/>
  <c r="E31" i="14"/>
  <c r="H30" i="14"/>
  <c r="E30" i="14"/>
  <c r="E21" i="14"/>
  <c r="I9" i="14"/>
  <c r="I8" i="14"/>
  <c r="I7" i="14"/>
  <c r="I6" i="14"/>
  <c r="G3" i="14"/>
  <c r="E29" i="14" s="1"/>
  <c r="H29" i="14" s="1"/>
  <c r="J3" i="14" s="1"/>
  <c r="G1" i="13"/>
  <c r="G2" i="13" s="1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1" i="13"/>
  <c r="G3" i="13"/>
  <c r="E29" i="13" s="1"/>
  <c r="H29" i="13" s="1"/>
  <c r="E9" i="13" s="1"/>
  <c r="G25" i="1"/>
  <c r="G42" i="1"/>
  <c r="H42" i="1"/>
  <c r="I42" i="1"/>
  <c r="G43" i="1"/>
  <c r="H43" i="1"/>
  <c r="I43" i="1"/>
  <c r="D69" i="1"/>
  <c r="C69" i="1"/>
  <c r="D54" i="1"/>
  <c r="C54" i="1"/>
  <c r="C4" i="4"/>
  <c r="J8" i="4"/>
  <c r="C6" i="4"/>
  <c r="C7" i="4"/>
  <c r="C8" i="4"/>
  <c r="C9" i="4"/>
  <c r="C2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G21" i="14" l="1"/>
  <c r="D5" i="19"/>
  <c r="H75" i="1" s="1"/>
  <c r="D4" i="4"/>
  <c r="H59" i="1" s="1"/>
  <c r="D2" i="16"/>
  <c r="D3" i="16"/>
  <c r="J8" i="14"/>
  <c r="I9" i="16"/>
  <c r="G21" i="16"/>
  <c r="K1" i="4"/>
  <c r="D2" i="4"/>
  <c r="E128" i="1" s="1"/>
  <c r="K6" i="4"/>
  <c r="M6" i="4" s="1"/>
  <c r="D2" i="19"/>
  <c r="E132" i="1" s="1"/>
  <c r="G21" i="15"/>
  <c r="I2" i="15"/>
  <c r="I6" i="15"/>
  <c r="K6" i="15" s="1"/>
  <c r="L6" i="15" s="1"/>
  <c r="I1" i="15"/>
  <c r="D8" i="13"/>
  <c r="D5" i="13"/>
  <c r="H60" i="1" s="1"/>
  <c r="G21" i="13"/>
  <c r="D8" i="4"/>
  <c r="K3" i="4"/>
  <c r="F128" i="1"/>
  <c r="F133" i="1" s="1"/>
  <c r="H74" i="1"/>
  <c r="J31" i="19"/>
  <c r="K9" i="19"/>
  <c r="K6" i="19"/>
  <c r="K1" i="19"/>
  <c r="H91" i="1" s="1"/>
  <c r="D9" i="19"/>
  <c r="I27" i="19"/>
  <c r="J35" i="19"/>
  <c r="L2" i="19" s="1"/>
  <c r="H77" i="1"/>
  <c r="H78" i="1"/>
  <c r="G76" i="1"/>
  <c r="H76" i="1"/>
  <c r="G74" i="1"/>
  <c r="H88" i="1"/>
  <c r="G89" i="1"/>
  <c r="H89" i="1"/>
  <c r="G90" i="1"/>
  <c r="G87" i="1"/>
  <c r="G88" i="1"/>
  <c r="G59" i="1"/>
  <c r="G61" i="1"/>
  <c r="H62" i="1"/>
  <c r="H61" i="1"/>
  <c r="F27" i="19"/>
  <c r="C5" i="16"/>
  <c r="G71" i="1"/>
  <c r="C9" i="15"/>
  <c r="C2" i="15"/>
  <c r="G56" i="1" s="1"/>
  <c r="C9" i="13"/>
  <c r="C7" i="13"/>
  <c r="F21" i="13"/>
  <c r="H6" i="14"/>
  <c r="K7" i="14" s="1"/>
  <c r="C7" i="14"/>
  <c r="C10" i="14" s="1"/>
  <c r="C8" i="15"/>
  <c r="G63" i="1" s="1"/>
  <c r="D10" i="15"/>
  <c r="C7" i="16"/>
  <c r="C5" i="19"/>
  <c r="D10" i="14"/>
  <c r="G19" i="14" s="1"/>
  <c r="J8" i="19"/>
  <c r="J4" i="19"/>
  <c r="C7" i="19"/>
  <c r="C8" i="19"/>
  <c r="G78" i="1" s="1"/>
  <c r="C9" i="19"/>
  <c r="E24" i="14"/>
  <c r="H24" i="14" s="1"/>
  <c r="I4" i="13"/>
  <c r="E23" i="14"/>
  <c r="H23" i="14" s="1"/>
  <c r="E28" i="14"/>
  <c r="H28" i="14" s="1"/>
  <c r="J3" i="13"/>
  <c r="G2" i="15"/>
  <c r="E30" i="19"/>
  <c r="J30" i="19" s="1"/>
  <c r="E4" i="19" s="1"/>
  <c r="H4" i="13"/>
  <c r="H4" i="15"/>
  <c r="E32" i="19"/>
  <c r="J32" i="19" s="1"/>
  <c r="E6" i="19" s="1"/>
  <c r="J3" i="15"/>
  <c r="E9" i="15"/>
  <c r="E26" i="15"/>
  <c r="H26" i="15" s="1"/>
  <c r="E6" i="15" s="1"/>
  <c r="J3" i="4"/>
  <c r="E9" i="14"/>
  <c r="E22" i="15"/>
  <c r="H22" i="15" s="1"/>
  <c r="E3" i="15" s="1"/>
  <c r="E26" i="14"/>
  <c r="H26" i="14" s="1"/>
  <c r="E6" i="14" s="1"/>
  <c r="E25" i="15"/>
  <c r="H25" i="15" s="1"/>
  <c r="E27" i="15"/>
  <c r="H27" i="15" s="1"/>
  <c r="E28" i="15"/>
  <c r="H28" i="15" s="1"/>
  <c r="E24" i="15"/>
  <c r="H24" i="15" s="1"/>
  <c r="E4" i="15" s="1"/>
  <c r="C5" i="4"/>
  <c r="G60" i="1" s="1"/>
  <c r="E29" i="19"/>
  <c r="J29" i="19" s="1"/>
  <c r="I4" i="14"/>
  <c r="E26" i="13"/>
  <c r="H26" i="13" s="1"/>
  <c r="E6" i="13" s="1"/>
  <c r="J6" i="19"/>
  <c r="J9" i="19"/>
  <c r="E34" i="19"/>
  <c r="J34" i="19" s="1"/>
  <c r="E33" i="19"/>
  <c r="J33" i="19" s="1"/>
  <c r="E28" i="19"/>
  <c r="J28" i="19" s="1"/>
  <c r="E3" i="19" s="1"/>
  <c r="E25" i="13"/>
  <c r="H25" i="13" s="1"/>
  <c r="E23" i="13"/>
  <c r="H23" i="13" s="1"/>
  <c r="E24" i="13"/>
  <c r="H24" i="13" s="1"/>
  <c r="E4" i="13" s="1"/>
  <c r="H6" i="15"/>
  <c r="H9" i="16"/>
  <c r="F21" i="16"/>
  <c r="H9" i="15"/>
  <c r="H9" i="14"/>
  <c r="K6" i="14"/>
  <c r="L6" i="14" s="1"/>
  <c r="H7" i="13"/>
  <c r="G2" i="14"/>
  <c r="F21" i="14"/>
  <c r="E27" i="14"/>
  <c r="H27" i="14" s="1"/>
  <c r="E22" i="14"/>
  <c r="H22" i="14" s="1"/>
  <c r="E3" i="14" s="1"/>
  <c r="E28" i="13"/>
  <c r="H28" i="13" s="1"/>
  <c r="E27" i="13"/>
  <c r="H27" i="13" s="1"/>
  <c r="E22" i="13"/>
  <c r="H22" i="13" s="1"/>
  <c r="E3" i="13" s="1"/>
  <c r="J7" i="4"/>
  <c r="J9" i="4"/>
  <c r="J6" i="4"/>
  <c r="D10" i="16" l="1"/>
  <c r="G19" i="16" s="1"/>
  <c r="J7" i="15"/>
  <c r="H90" i="1"/>
  <c r="J7" i="13"/>
  <c r="J7" i="14"/>
  <c r="E4" i="14"/>
  <c r="H63" i="1"/>
  <c r="H48" i="1" s="1"/>
  <c r="D10" i="13"/>
  <c r="G19" i="13" s="1"/>
  <c r="K4" i="4"/>
  <c r="E133" i="1"/>
  <c r="K105" i="1" s="1"/>
  <c r="E5" i="19"/>
  <c r="L8" i="19"/>
  <c r="H71" i="1"/>
  <c r="H79" i="1" s="1"/>
  <c r="I79" i="1" s="1"/>
  <c r="L9" i="19"/>
  <c r="L6" i="19"/>
  <c r="I4" i="15"/>
  <c r="I5" i="15" s="1"/>
  <c r="J6" i="15"/>
  <c r="J9" i="15"/>
  <c r="E5" i="15"/>
  <c r="J8" i="15"/>
  <c r="J9" i="14"/>
  <c r="J6" i="14"/>
  <c r="J9" i="13"/>
  <c r="J6" i="13"/>
  <c r="G102" i="1"/>
  <c r="E5" i="13"/>
  <c r="J8" i="13"/>
  <c r="H87" i="1"/>
  <c r="H56" i="1"/>
  <c r="D10" i="4"/>
  <c r="G75" i="1"/>
  <c r="D10" i="19"/>
  <c r="I25" i="19" s="1"/>
  <c r="M6" i="19"/>
  <c r="N6" i="19" s="1"/>
  <c r="K4" i="19"/>
  <c r="E9" i="19"/>
  <c r="G77" i="1"/>
  <c r="E8" i="19"/>
  <c r="E2" i="19"/>
  <c r="L1" i="19"/>
  <c r="I91" i="1" s="1"/>
  <c r="E8" i="15"/>
  <c r="J2" i="15"/>
  <c r="E2" i="15"/>
  <c r="J1" i="15"/>
  <c r="E2" i="14"/>
  <c r="J1" i="14"/>
  <c r="E8" i="14"/>
  <c r="J2" i="14"/>
  <c r="E8" i="13"/>
  <c r="J2" i="13"/>
  <c r="E2" i="13"/>
  <c r="J1" i="13"/>
  <c r="H45" i="1"/>
  <c r="H99" i="1" s="1"/>
  <c r="H44" i="1"/>
  <c r="G62" i="1"/>
  <c r="G19" i="15"/>
  <c r="C10" i="16"/>
  <c r="C10" i="15"/>
  <c r="F19" i="15" s="1"/>
  <c r="G48" i="1"/>
  <c r="C10" i="13"/>
  <c r="F19" i="13" s="1"/>
  <c r="G46" i="1"/>
  <c r="K7" i="15"/>
  <c r="L7" i="15" s="1"/>
  <c r="H4" i="14"/>
  <c r="H5" i="14" s="1"/>
  <c r="I5" i="14"/>
  <c r="F19" i="14"/>
  <c r="H46" i="1"/>
  <c r="G44" i="1"/>
  <c r="H47" i="1"/>
  <c r="M7" i="19"/>
  <c r="N7" i="19" s="1"/>
  <c r="G41" i="1"/>
  <c r="G105" i="1" s="1"/>
  <c r="C10" i="19"/>
  <c r="F25" i="19" s="1"/>
  <c r="C10" i="4"/>
  <c r="E7" i="15"/>
  <c r="E7" i="13"/>
  <c r="E7" i="19"/>
  <c r="E7" i="14"/>
  <c r="J4" i="4"/>
  <c r="L7" i="14"/>
  <c r="H21" i="13"/>
  <c r="I7" i="13"/>
  <c r="H102" i="1" s="1"/>
  <c r="M7" i="4"/>
  <c r="J27" i="19"/>
  <c r="H21" i="15"/>
  <c r="H21" i="14"/>
  <c r="H86" i="1" l="1"/>
  <c r="I5" i="13"/>
  <c r="K5" i="4"/>
  <c r="H64" i="1"/>
  <c r="I64" i="1" s="1"/>
  <c r="K5" i="19"/>
  <c r="H41" i="1"/>
  <c r="H105" i="1" s="1"/>
  <c r="E10" i="19"/>
  <c r="J25" i="19" s="1"/>
  <c r="I88" i="1"/>
  <c r="I90" i="1"/>
  <c r="I89" i="1"/>
  <c r="E10" i="14"/>
  <c r="H19" i="14" s="1"/>
  <c r="E10" i="13"/>
  <c r="H19" i="13" s="1"/>
  <c r="G79" i="1"/>
  <c r="G81" i="1" s="1"/>
  <c r="G64" i="1"/>
  <c r="G47" i="1"/>
  <c r="F19" i="16"/>
  <c r="G45" i="1"/>
  <c r="G99" i="1" s="1"/>
  <c r="H5" i="13"/>
  <c r="E10" i="15"/>
  <c r="H19" i="15" s="1"/>
  <c r="H5" i="15"/>
  <c r="H81" i="1"/>
  <c r="G86" i="1"/>
  <c r="J5" i="19"/>
  <c r="J5" i="4"/>
  <c r="J4" i="13"/>
  <c r="J4" i="14"/>
  <c r="L4" i="19"/>
  <c r="J4" i="15"/>
  <c r="I8" i="13"/>
  <c r="H8" i="13"/>
  <c r="H66" i="1" l="1"/>
  <c r="J102" i="1" s="1"/>
  <c r="H49" i="1"/>
  <c r="H35" i="1" s="1"/>
  <c r="H108" i="1" s="1"/>
  <c r="L5" i="19"/>
  <c r="J5" i="14"/>
  <c r="J5" i="13"/>
  <c r="G49" i="1"/>
  <c r="G35" i="1" s="1"/>
  <c r="J5" i="15"/>
  <c r="I9" i="13"/>
  <c r="I6" i="13"/>
  <c r="K6" i="13" s="1"/>
  <c r="L6" i="13" s="1"/>
  <c r="H9" i="13"/>
  <c r="H6" i="13"/>
  <c r="K7" i="13" s="1"/>
  <c r="G51" i="1" l="1"/>
  <c r="G108" i="1"/>
  <c r="L7" i="13"/>
  <c r="J38" i="4" l="1"/>
  <c r="J39" i="4"/>
  <c r="J40" i="4"/>
  <c r="J41" i="4"/>
  <c r="J42" i="4"/>
  <c r="J43" i="4"/>
  <c r="J44" i="4"/>
  <c r="J45" i="4"/>
  <c r="J46" i="4"/>
  <c r="J47" i="4"/>
  <c r="J48" i="4"/>
  <c r="J49" i="4"/>
  <c r="J50" i="4"/>
  <c r="I3" i="4"/>
  <c r="E37" i="4" s="1"/>
  <c r="J37" i="4" s="1"/>
  <c r="L3" i="4" s="1"/>
  <c r="I1" i="4"/>
  <c r="E30" i="4" s="1"/>
  <c r="E29" i="4"/>
  <c r="D24" i="1"/>
  <c r="I29" i="4"/>
  <c r="F29" i="4"/>
  <c r="F27" i="4" s="1"/>
  <c r="N6" i="4" l="1"/>
  <c r="I27" i="4"/>
  <c r="E9" i="4"/>
  <c r="G66" i="1"/>
  <c r="N7" i="4"/>
  <c r="E31" i="4"/>
  <c r="J31" i="4" s="1"/>
  <c r="I2" i="4"/>
  <c r="E32" i="4"/>
  <c r="J32" i="4" s="1"/>
  <c r="E33" i="4"/>
  <c r="J33" i="4" s="1"/>
  <c r="E34" i="4"/>
  <c r="J34" i="4" s="1"/>
  <c r="E6" i="4" s="1"/>
  <c r="E35" i="4"/>
  <c r="J35" i="4" s="1"/>
  <c r="J30" i="4"/>
  <c r="E3" i="4" s="1"/>
  <c r="E36" i="4"/>
  <c r="J36" i="4" s="1"/>
  <c r="L7" i="4" s="1"/>
  <c r="I102" i="1" s="1"/>
  <c r="E4" i="4" l="1"/>
  <c r="I59" i="1" s="1"/>
  <c r="L9" i="4"/>
  <c r="L6" i="4"/>
  <c r="E5" i="4"/>
  <c r="I60" i="1" s="1"/>
  <c r="L8" i="4"/>
  <c r="E8" i="4"/>
  <c r="I63" i="1" s="1"/>
  <c r="L2" i="4"/>
  <c r="L1" i="4"/>
  <c r="I61" i="1"/>
  <c r="J29" i="4"/>
  <c r="E2" i="4"/>
  <c r="E7" i="4"/>
  <c r="I87" i="1" l="1"/>
  <c r="L4" i="4"/>
  <c r="I62" i="1"/>
  <c r="I56" i="1"/>
  <c r="E10" i="4"/>
  <c r="L5" i="4" l="1"/>
  <c r="J27" i="4"/>
  <c r="I49" i="1"/>
  <c r="I35" i="1" s="1"/>
  <c r="I86" i="1"/>
  <c r="I108" i="1" l="1"/>
  <c r="I66" i="1" l="1"/>
  <c r="H51" i="1" l="1"/>
  <c r="J56" i="1" l="1"/>
  <c r="H34" i="1"/>
  <c r="J108" i="1" s="1"/>
  <c r="J74" i="1"/>
  <c r="J59" i="1"/>
  <c r="J71" i="1"/>
  <c r="J63" i="1"/>
  <c r="J79" i="1"/>
  <c r="J64" i="1"/>
  <c r="J78" i="1"/>
  <c r="J77" i="1"/>
  <c r="J62" i="1"/>
  <c r="J76" i="1"/>
  <c r="J61" i="1"/>
  <c r="J75" i="1"/>
  <c r="J60" i="1"/>
  <c r="J47" i="1"/>
  <c r="J46" i="1"/>
  <c r="J45" i="1"/>
  <c r="J44" i="1"/>
  <c r="J41" i="1"/>
  <c r="J48" i="1"/>
  <c r="J49" i="1"/>
  <c r="H33" i="1"/>
  <c r="J105" i="1" l="1"/>
  <c r="J99" i="1"/>
  <c r="J66" i="1"/>
  <c r="J81" i="1"/>
  <c r="J86" i="1"/>
  <c r="J51" i="1" l="1"/>
  <c r="G34" i="1" l="1"/>
  <c r="G33" i="1"/>
  <c r="G115" i="1" l="1"/>
  <c r="E31" i="16" l="1"/>
  <c r="E33" i="16"/>
  <c r="E34" i="16"/>
  <c r="E21" i="16"/>
  <c r="E35" i="16"/>
  <c r="E41" i="16"/>
  <c r="E39" i="16"/>
  <c r="E38" i="16"/>
  <c r="E32" i="16"/>
  <c r="E42" i="16"/>
  <c r="E36" i="16"/>
  <c r="E40" i="16"/>
  <c r="E30" i="16"/>
  <c r="E37" i="16"/>
  <c r="H3" i="16"/>
  <c r="H4" i="16" s="1"/>
  <c r="H5" i="16" s="1"/>
  <c r="E27" i="16"/>
  <c r="H27" i="16" s="1"/>
  <c r="E7" i="16" s="1"/>
  <c r="E25" i="16"/>
  <c r="H25" i="16" s="1"/>
  <c r="E26" i="16"/>
  <c r="H26" i="16" s="1"/>
  <c r="E6" i="16" s="1"/>
  <c r="E29" i="16"/>
  <c r="H29" i="16" s="1"/>
  <c r="E9" i="16" s="1"/>
  <c r="I3" i="16"/>
  <c r="E28" i="16"/>
  <c r="H28" i="16" s="1"/>
  <c r="E8" i="16" s="1"/>
  <c r="E24" i="16"/>
  <c r="H24" i="16" s="1"/>
  <c r="E23" i="16"/>
  <c r="H23" i="16" s="1"/>
  <c r="E22" i="16"/>
  <c r="H22" i="16" s="1"/>
  <c r="E3" i="16" l="1"/>
  <c r="J9" i="16"/>
  <c r="E2" i="16"/>
  <c r="I71" i="1" s="1"/>
  <c r="I41" i="1" s="1"/>
  <c r="E5" i="16"/>
  <c r="I75" i="1" s="1"/>
  <c r="I45" i="1" s="1"/>
  <c r="I99" i="1" s="1"/>
  <c r="J8" i="16"/>
  <c r="J7" i="16"/>
  <c r="K7" i="16" s="1"/>
  <c r="I78" i="1"/>
  <c r="I48" i="1" s="1"/>
  <c r="I4" i="16"/>
  <c r="I5" i="16" s="1"/>
  <c r="H92" i="1"/>
  <c r="H94" i="1" s="1"/>
  <c r="H95" i="1" s="1"/>
  <c r="I76" i="1"/>
  <c r="I46" i="1" s="1"/>
  <c r="I77" i="1"/>
  <c r="I47" i="1" s="1"/>
  <c r="G92" i="1"/>
  <c r="G94" i="1" s="1"/>
  <c r="G95" i="1" s="1"/>
  <c r="E4" i="16"/>
  <c r="J3" i="16"/>
  <c r="H21" i="16"/>
  <c r="J6" i="16"/>
  <c r="K6" i="16" s="1"/>
  <c r="J92" i="1" l="1"/>
  <c r="J94" i="1" s="1"/>
  <c r="I92" i="1"/>
  <c r="I94" i="1" s="1"/>
  <c r="I74" i="1"/>
  <c r="I81" i="1" s="1"/>
  <c r="E10" i="16"/>
  <c r="H19" i="16" s="1"/>
  <c r="J4" i="16"/>
  <c r="I105" i="1"/>
  <c r="I44" i="1" l="1"/>
  <c r="I51" i="1" s="1"/>
  <c r="I33" i="1" s="1"/>
  <c r="J5" i="16"/>
  <c r="I95" i="1" l="1"/>
  <c r="G114" i="1"/>
  <c r="G120" i="1" s="1"/>
  <c r="G121" i="1" s="1"/>
  <c r="I34" i="1"/>
  <c r="H114" i="1" l="1"/>
  <c r="H120" i="1" s="1"/>
  <c r="H121" i="1" s="1"/>
</calcChain>
</file>

<file path=xl/sharedStrings.xml><?xml version="1.0" encoding="utf-8"?>
<sst xmlns="http://schemas.openxmlformats.org/spreadsheetml/2006/main" count="569" uniqueCount="165">
  <si>
    <t>Mikro</t>
  </si>
  <si>
    <t>Mały</t>
  </si>
  <si>
    <t>Średni</t>
  </si>
  <si>
    <t>Wartości niematerialne i prawne</t>
  </si>
  <si>
    <t>Roboty budowlane</t>
  </si>
  <si>
    <t>Nieruchomości</t>
  </si>
  <si>
    <t>Zadanie 1</t>
  </si>
  <si>
    <t>Zadania 2</t>
  </si>
  <si>
    <t>Zadanie 3</t>
  </si>
  <si>
    <t>Zadanie 4</t>
  </si>
  <si>
    <t>Środki trwałe/Dostawy</t>
  </si>
  <si>
    <t>Dofinansowanie</t>
  </si>
  <si>
    <t>Nazwa kosztu</t>
  </si>
  <si>
    <t>Uzasadnienie techniczne</t>
  </si>
  <si>
    <t>Uzasadnienie ekonomiczne</t>
  </si>
  <si>
    <t>Rzeczywisty udział</t>
  </si>
  <si>
    <t xml:space="preserve">Dofinansowanie 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</si>
  <si>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</si>
  <si>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</si>
  <si>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</si>
  <si>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</si>
  <si>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</si>
  <si>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</si>
  <si>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Status Wnioskodawcy</t>
  </si>
  <si>
    <t>Tereny poprzemysłowe oraz tereny opuszczone, na których znajdują się budynki -15%</t>
  </si>
  <si>
    <t xml:space="preserve">Wydatki kwalifikowalne </t>
  </si>
  <si>
    <t>Rodzaj kosztów</t>
  </si>
  <si>
    <t>bezpośrednie</t>
  </si>
  <si>
    <t>pośrednie</t>
  </si>
  <si>
    <t xml:space="preserve">Razem w projekcie </t>
  </si>
  <si>
    <t xml:space="preserve">Razem koszty rzeczywiste </t>
  </si>
  <si>
    <t xml:space="preserve">Razem ryczałt </t>
  </si>
  <si>
    <t>Pomoc publiczna</t>
  </si>
  <si>
    <t>Pomoc de minimis</t>
  </si>
  <si>
    <t xml:space="preserve">Razem wkład własny </t>
  </si>
  <si>
    <t>Fundusze Europejskie dla Dolnego Śląska 2021-2027</t>
  </si>
  <si>
    <t>Koszty pośrednie</t>
  </si>
  <si>
    <t xml:space="preserve">Nazwa Wnioskodawcy </t>
  </si>
  <si>
    <t>Dane Naboru</t>
  </si>
  <si>
    <t>G  Źródła finansowania</t>
  </si>
  <si>
    <t>F3  Limity</t>
  </si>
  <si>
    <t>F1 Podsumowanie budżetu</t>
  </si>
  <si>
    <t>FEDS.09 Fundusze Europejskie na rzecz transformacji 
obszarów górniczych na Dolnym Śląsku</t>
  </si>
  <si>
    <t>F2 Kategorie kosztów</t>
  </si>
  <si>
    <t>Program:</t>
  </si>
  <si>
    <t>Priorytet:</t>
  </si>
  <si>
    <t>Dane Wnioskodawcy</t>
  </si>
  <si>
    <t>Uzasadnienie w odniesieniu do celu, wskaźników produktu i wskaźników rezultatu (jeśli dotyczy)</t>
  </si>
  <si>
    <t>Zadanie 6</t>
  </si>
  <si>
    <t>Nazwa zadania</t>
  </si>
  <si>
    <t>Kategoria kosztów</t>
  </si>
  <si>
    <t>Zadanie 7</t>
  </si>
  <si>
    <t>Prace przygotowawcze</t>
  </si>
  <si>
    <t>Usługi zewnętrzne</t>
  </si>
  <si>
    <t>LP.</t>
  </si>
  <si>
    <t>Kategorie wydatków</t>
  </si>
  <si>
    <t>Kategoria wydatków</t>
  </si>
  <si>
    <t>Art. 38</t>
  </si>
  <si>
    <t>Art. 47</t>
  </si>
  <si>
    <t>Poziom dofinansowania</t>
  </si>
  <si>
    <t>Maksymalny możliwy poziom dofinansowania</t>
  </si>
  <si>
    <t>Typ projektu 9.4 B "Zielone" inwestycje MŚP. Efektywność energetyczna i gospodarka niskoemisyjna.</t>
  </si>
  <si>
    <t xml:space="preserve">Typ projektu: </t>
  </si>
  <si>
    <t>lub gdy projekt polega na instalacji lub wymianie jednego rodzaju elementu budynku zgodnie z definicją w art. 2 pkt 9 dyrektywy 2010/31/UE</t>
  </si>
  <si>
    <t>de minimis</t>
  </si>
  <si>
    <t>Nadzór/ zarządzanie inwestycją</t>
  </si>
  <si>
    <t>Czy wydatek wynika z audytu</t>
  </si>
  <si>
    <t xml:space="preserve">Uzasadnienie funkcjonalne </t>
  </si>
  <si>
    <t>art. 38 GBER Pomoc inwestycyjna na środki wspierające efektywność energetyczną inną niż w budynkach</t>
  </si>
  <si>
    <t>Limity</t>
  </si>
  <si>
    <t>Wydatki audytowe</t>
  </si>
  <si>
    <t>Wydatki spoza audytu</t>
  </si>
  <si>
    <t>Limit na prace przygotowawcze - 5%</t>
  </si>
  <si>
    <t>TAK i dotyczy GBER 38 - pomoc publiczna</t>
  </si>
  <si>
    <t>NIE i dotyczy GBER 38 - pomoc publiczna</t>
  </si>
  <si>
    <t>NIE i nie dotyczy GBER 38 - pomoc de minimis</t>
  </si>
  <si>
    <t>w tym</t>
  </si>
  <si>
    <t>Grunt oraz nieruchomości zabudowane - 10%</t>
  </si>
  <si>
    <t>Zadania 5</t>
  </si>
  <si>
    <t>Zadanie 8</t>
  </si>
  <si>
    <t>w tym:</t>
  </si>
  <si>
    <t>Razem w projekcie - typ 9.4 B 1)</t>
  </si>
  <si>
    <t>9.4 B 1) Modernizacja energetyczna MŚP-projekty w zakresie zwiększania efektywności energetycznej w MŚP</t>
  </si>
  <si>
    <t>9.4 B 2) Wsparcie dla MŚP w zakresie gospodarki obiegu zamkniętego (GOZ) i innych inwestycji ograniczających wpływ przedsiębiorstw na środowisko</t>
  </si>
  <si>
    <t>Razem w projekcie 9.4 B 2)</t>
  </si>
  <si>
    <t>Art. 41</t>
  </si>
  <si>
    <t>Art. 38 a - więcej niż 1 element</t>
  </si>
  <si>
    <t>Art. 38 a - 1 element</t>
  </si>
  <si>
    <t>Typ projektu</t>
  </si>
  <si>
    <t>9.4 B 1)</t>
  </si>
  <si>
    <t>9.4 B 2)</t>
  </si>
  <si>
    <t>uwagi</t>
  </si>
  <si>
    <t>Dofinansowanie ogółem</t>
  </si>
  <si>
    <t>Rzeczywisty udział w całkowitych wydatkach kwalifikowalnych</t>
  </si>
  <si>
    <t>Limit</t>
  </si>
  <si>
    <t>Limit na koszty pośrednie - 7% kosztów bezpośrednich</t>
  </si>
  <si>
    <t>Stawka ryczałtowa</t>
  </si>
  <si>
    <t>W naborze zastosowanie ma stawka ryczałtowa na pokrycie kosztów pośrednich projektu w wysokości do 7% kwalifikowalnych kosztów bezpośrednich projektu (art. 54 lit. a rozporządzenia ogólnego), przy czym wnioskodawca może wybrać dowolną stawkę z poniższego zakresu:</t>
  </si>
  <si>
    <t>TAK i dotyczy GBER 38 a - pomoc publiczna</t>
  </si>
  <si>
    <t>NIE i dotyczy GBER 38 a - pomoc publiczna</t>
  </si>
  <si>
    <t>NIE i nie dotyczy GBER 38 a - pomoc de minimis</t>
  </si>
  <si>
    <t>art. 38a GBER Pomoc inwestycyjna na środki wspierające efektywność energetyczną w budynkach</t>
  </si>
  <si>
    <t>[1] „element budynku” oznacza:
- system techniczny budynku (oznacza urządzenia techniczne do ogrzewania, chłodzenia, wentylacji, ciepłej wody, oświetlenia budynku lub modułów budynku, lub ich kombinację) 
- lub element przegród zewnętrznych budynku (oznaczają zintegrowane elementy budynku, które oddzielają jego wnętrze od środowiska zewnętrznego).</t>
  </si>
  <si>
    <r>
      <t xml:space="preserve">art. 38a GBER Pomoc inwestycyjna na środki wspierające efektywność energetyczną w budynkach gdy projekt polega </t>
    </r>
    <r>
      <rPr>
        <b/>
        <u/>
        <sz val="18"/>
        <color theme="1"/>
        <rFont val="Calibri (Tekst podstawowy)"/>
        <charset val="238"/>
      </rPr>
      <t xml:space="preserve">na instalacji lub wymianie jednego [1] </t>
    </r>
    <r>
      <rPr>
        <sz val="18"/>
        <color theme="1"/>
        <rFont val="Calibri"/>
        <family val="2"/>
        <scheme val="minor"/>
      </rPr>
      <t>rodzaju elementu budynku zgodnie z definicją w art. 2 pkt 9 dyrektywy 2010/31/UE</t>
    </r>
  </si>
  <si>
    <t>Typ projektu: 9.4 B 1) Modernizacja energetyczna MŚP-projekty w zakresie zwiększania efektywności energetycznej w MŚP</t>
  </si>
  <si>
    <t>TAK i dotyczy GBER 41 - pomoc publiczna</t>
  </si>
  <si>
    <t>NIE i dotyczy GBER 41 - pomoc publiczna</t>
  </si>
  <si>
    <t>NIE i nie dotyczy GBER 41 - pomoc de minimis</t>
  </si>
  <si>
    <t>art. 41 GBER Pomoc inwestycyjna na propagowanie energii ze źródeł odnawialnych, propagowanie wodoru odnawialnego i wysokosprawnej kogeneracji</t>
  </si>
  <si>
    <t>TAK i dotyczy GBER 36 - pomoc publiczna</t>
  </si>
  <si>
    <t>NIE i dotyczy GBER 36 - pomoc publiczna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</si>
  <si>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</si>
  <si>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</si>
  <si>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</si>
  <si>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</si>
  <si>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</si>
  <si>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</si>
  <si>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</si>
  <si>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</si>
  <si>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</si>
  <si>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</si>
  <si>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</si>
  <si>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</si>
  <si>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</si>
  <si>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</si>
  <si>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</si>
  <si>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</si>
  <si>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</si>
  <si>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</si>
  <si>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</si>
  <si>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</si>
  <si>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</si>
  <si>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Razem</t>
  </si>
  <si>
    <t>Limit na wydatki nieprzewidziane w audycie energetycznym - 15% (dotyczy tylko projektu typu typu 9.4 B1)</t>
  </si>
  <si>
    <t>Wydatki niewynikające z audytu</t>
  </si>
  <si>
    <t>Wnioskowany poziom dofinansowania</t>
  </si>
  <si>
    <t>Wersja:</t>
  </si>
  <si>
    <t>RAZEM</t>
  </si>
  <si>
    <t>xxx</t>
  </si>
  <si>
    <t>art. 47 GBER Pomoc inwestycyjna na ochronę środowiska, w tym obniżenie emisyjności</t>
  </si>
  <si>
    <t>de minimis - W przypadku projektów, w których brak jest możliwości sfinansowania kosztów zgodnie z wymienionymi w Regulaminie artykułami  z  GBER zastosowanie mają przepisy o pomocy de minimis. Dotyczy to np. inwestycji innych niż GOZ ograniczających wpływ przedsiębiorstwa na środowisko, projektów w zakresie ekoinnowacji, cyfryzacji i zarządzania efektyw. środowisk. w kierunku gospodarki zasobooszczędnej (np. programy czystszej produkcji, EU-Ecolabel, zielona przedsiębiorczość, rozwój technologii racjon. gospod. energią, wodą).</t>
  </si>
  <si>
    <t>Czy wydatek wynika art. 47 GBER</t>
  </si>
  <si>
    <t>TAK - pomoc publiczna</t>
  </si>
  <si>
    <t>NIE  - pomoc de minimis</t>
  </si>
  <si>
    <t>Wydatki potencjalnie kwalifikowalne</t>
  </si>
  <si>
    <t>b) scenariusz alternatywny, polegający na przetwarzaniu odpadów zgodnie ze sposobem przetwarzania znajdującym się niżej w kolejności priorytetów hierarchii postępowania z odpadami, o której mowa w art. 4 ust. 1 dyrektywy 2008/98/WE, lub przetwarzanie odpadów, innych produktów, materiałów lub substancji w mniej zasobooszczędny sposób;</t>
  </si>
  <si>
    <t>c) scenariusz alternatywny polegający na porównywalnej inwestycji w tradycyjny proces produkcji z wykorzystaniem surowca pierwotnego lub wsadu, jeżeli otrzymany produkt wtórny (ponownie użyty lub pochodzący z odzysku) można uznać za technicznie i ekonomicznie wymienny z produktem pierwotnym.</t>
  </si>
  <si>
    <t>a) scenariusz alternatywny polegający na porównywalnej inwestycji, która w wiarygodny sposób zostałaby zrealizowana bez pomocy w nowym lub wcześniej istniejącym procesie produkcji i która nie umożliwia osiągnięcia jednakowego poziomu efektywnej gospodarki zasobami;</t>
  </si>
  <si>
    <t>Scenariusze*:</t>
  </si>
  <si>
    <t>We wszystkich sytuacjach wymienionych  w lit. a) i c), scenariusz alternatywny musi stanowić inwestycję o porównywalnej zdolności produkcyjnej i porównywalnym cyklu życia, zgodną z już obowiązującymi normami unijnymi. Scenariusz alternatywny musi być wiarygodny w kontekście wymogów prawnych, warunków rynkowych i bodźców.</t>
  </si>
  <si>
    <r>
      <t xml:space="preserve">Wydatki dot. działań mniej przyjaznych dla środowiska, stanowiących jedno z powyższych </t>
    </r>
    <r>
      <rPr>
        <b/>
        <u/>
        <sz val="12"/>
        <color theme="4"/>
        <rFont val="Calibri (Tekst podstawowy)"/>
        <charset val="238"/>
      </rPr>
      <t>scenariuszy</t>
    </r>
    <r>
      <rPr>
        <b/>
        <sz val="12"/>
        <color theme="1"/>
        <rFont val="Calibri"/>
        <family val="2"/>
        <scheme val="minor"/>
      </rPr>
      <t>*</t>
    </r>
  </si>
  <si>
    <t>Kosztami kwalifikowalnymi są dodatkowe koszty inwestycji określone przez porównanie całkowitych kosztów inwestycji w ramach projektu z kosztami projektu lub działania mniej przyjaznego dla środowiska, stanowiącego jedno z poniższych scenariuszy</t>
  </si>
  <si>
    <t>Za koszty kwalifikowalne uznaje się całkowite koszty inwestycji. Kosztów, które nie są bezpośrednio związane z osiągnięciem wyższego poziomu efektywności energetycznej budynku, nie uznaje się za kwalifikowalne</t>
  </si>
  <si>
    <t>Za koszty kwalifikowalne uznaje się dodatkowe koszty inwestycji niezbędne do osiągnięcia wyższego poziomu efektywności energetycznej. Są one określane w drodze porównania kosztów inwestycji z kosztami scenariusza alternatywnego, który wystąpiłby w przypadku braku pomocy, w następujący sposób:</t>
  </si>
  <si>
    <t>a) w przypadku gdy scenariusz alternatywny polega na przeprowadzeniu inwestycji mniej efektywnej energetycznie odpowiadającej normalnym praktykom handlowym w danym sektorze lub dla danej działalności, koszty kwalifikowalne stanowią różnicę między kosztami inwestycji, na którą przyznano pomoc państwa, i kosztami inwestycji mniej efektywnej energetycznie;</t>
  </si>
  <si>
    <t>b) w przypadku gdy scenariusz alternatywny polega na przeprowadzeniu tej samej inwestycji w późniejszym terminie, koszty kwalifikowalne stanowią różnicę między kosztami inwestycji, na którą przyznano pomoc państwa, i wartością bieżącą netto kosztów późniejszej inwestycji, dyskontowaną do wartości na moment, w którym inwestycja objęta pomocą zostałaby przeprowadzona;</t>
  </si>
  <si>
    <t>d) w przypadku sprzętu będącego przedmiotem umowy leasingu koszty kwalifikowalne stanowią różnicę wartości bieżącej netto między kwotą leasingu sprzętu, na który przyznano pomoc państwa, i kwotą leasingu sprzętu mniej efektywnego energetycznie, który zostałby wzięty w leasing w przypadku braku pomocy; koszty leasingu nie obejmują kosztów związanych 
z eksploatacją sprzętu lub instalacji (koszty paliwa, ubezpieczenia, konserwacji, innych materiałów eksploatacyjnych), niezależnie od tego, czy wchodzą one w skład umowy leasingu;</t>
  </si>
  <si>
    <t>c) w przypadku gdy scenariusz alternatywny polega na utrzymaniu działania istniejącej instalacji i istniejącego sprzętu, koszty kwalifikowalne stanowią różnicę między kosztami inwestycji, na którą przyznano pomoc państwa, i wartością bieżącą netto inwestycji w konserwację, naprawę i modernizację istniejącej instalacji i istniejącego sprzętu, dyskontowaną do wartości na moment, 
w którym inwestycja objęta pomocą zostałaby przeprowadzona;</t>
  </si>
  <si>
    <t>e) Uwaga! W przypadku gdy inwestycja stanowi inwestycję łatwą do zidentyfikowania, której celem jest wyłącznie poprawa efektywności energetycznej i dla której nie istnieje alternatywna inwestycja mniej energooszczędna, kosztami kwalifikowalnymi są całkowite koszty inwestycji.</t>
  </si>
  <si>
    <t>e) UWAGA! W przypadku gdy inwestycja polega na instalacji dodatkowych części w już istniejącym zakładzie, dla którego nie istnieje inwestycja równoważna mniej przyjazna dla środowiska, lub podmiot ubiegający się o pomoc może wykazać, że w przypadku braku pomocy inwestycja nie zostałaby zrealizowana, kosztami kwalifikowalnymi są całkowite koszty inwestycji.</t>
  </si>
  <si>
    <t>We wszystkich sytuacjach wymienionych w lit. a), b) i c), scenariusz alternatywny musi stanowić inwestycję o porównywalnej zdolności produkcyjnej i porównywalnym cyklu życia, zgodną z już obowiązującymi normami unijnymi. Scenariusz alternatywny musi być wiarygodny w kontekście wymogów prawnych, warunków rynkowych i bodźców stworzonych przez unijny system handlu emisjami;</t>
  </si>
  <si>
    <t>Za koszty kwalifikowalne uznaje się całkowity koszt inwestycji</t>
  </si>
  <si>
    <t>Nieruchomości  - 10%</t>
  </si>
  <si>
    <t>Limit na wydatki związane z zakupem nieruchomości - 10% lub 15%</t>
  </si>
  <si>
    <t>Nieruchomości - Tereny poprzemysłowe oraz tereny opuszczone, na których znajdują się budynki -15%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</si>
</sst>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)\ &quot;zł&quot;_ ;_ * \(#,##0.00\)\ &quot;zł&quot;_ ;_ * &quot;-&quot;??_)\ &quot;zł&quot;_ ;_ @_ "/>
    <numFmt numFmtId="165" formatCode="#,##0.00\ _z_ł"/>
    <numFmt numFmtId="166" formatCode="#,##0.000000000000\ _z_ł"/>
    <numFmt numFmtId="167" formatCode="#,##0.0000000000000000000\ _z_ł"/>
    <numFmt numFmtId="168" formatCode="0.000000000000000"/>
    <numFmt numFmtId="169" formatCode="0.0000000000"/>
    <numFmt numFmtId="170" formatCode="_(&quot;zł&quot;* #,##0.00_);_(&quot;zł&quot;* \(#,##0.00\);_(&quot;zł&quot;* &quot;-&quot;??_);_(@_)"/>
  </numFmts>
  <fonts count="34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u/>
      <sz val="18"/>
      <color theme="1"/>
      <name val="Calibri (Tekst podstawowy)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2"/>
      <color theme="4"/>
      <name val="Calibri (Tekst podstawowy)"/>
      <charset val="238"/>
    </font>
    <font>
      <sz val="16"/>
      <color theme="1"/>
      <name val="Calibri"/>
      <family val="2"/>
      <scheme val="minor"/>
    </font>
    <font>
      <u/>
      <sz val="16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8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164" fontId="4" fillId="0" borderId="1" xfId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5" fontId="0" fillId="2" borderId="1" xfId="1" applyNumberFormat="1" applyFont="1" applyFill="1" applyBorder="1" applyAlignment="1" applyProtection="1">
      <alignment vertical="center"/>
      <protection locked="0"/>
    </xf>
    <xf numFmtId="165" fontId="0" fillId="0" borderId="1" xfId="1" applyNumberFormat="1" applyFont="1" applyBorder="1" applyAlignment="1" applyProtection="1">
      <alignment vertical="center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165" fontId="0" fillId="2" borderId="18" xfId="1" applyNumberFormat="1" applyFont="1" applyFill="1" applyBorder="1" applyAlignment="1" applyProtection="1">
      <alignment vertical="center"/>
      <protection locked="0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49" fontId="0" fillId="2" borderId="9" xfId="0" applyNumberFormat="1" applyFill="1" applyBorder="1" applyAlignment="1" applyProtection="1">
      <alignment vertical="center" wrapText="1"/>
      <protection locked="0"/>
    </xf>
    <xf numFmtId="166" fontId="0" fillId="2" borderId="1" xfId="1" applyNumberFormat="1" applyFont="1" applyFill="1" applyBorder="1" applyAlignment="1" applyProtection="1">
      <alignment vertical="center"/>
      <protection locked="0"/>
    </xf>
    <xf numFmtId="167" fontId="0" fillId="2" borderId="1" xfId="1" applyNumberFormat="1" applyFon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10" fontId="0" fillId="0" borderId="1" xfId="2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0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0" xfId="1" applyFont="1" applyAlignment="1" applyProtection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69" fontId="0" fillId="0" borderId="0" xfId="0" applyNumberForma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1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4" fillId="0" borderId="3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21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3"/>
    </xf>
    <xf numFmtId="0" fontId="2" fillId="0" borderId="4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6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9" fontId="2" fillId="0" borderId="0" xfId="0" applyNumberFormat="1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9" fontId="15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indent="3"/>
    </xf>
    <xf numFmtId="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10" fontId="4" fillId="0" borderId="0" xfId="2" applyNumberFormat="1" applyFont="1" applyBorder="1" applyAlignment="1" applyProtection="1">
      <alignment vertical="center"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5" fontId="4" fillId="0" borderId="20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5" fontId="4" fillId="5" borderId="0" xfId="1" applyNumberFormat="1" applyFont="1" applyFill="1" applyBorder="1" applyAlignment="1" applyProtection="1">
      <alignment horizontal="right" vertical="center"/>
    </xf>
    <xf numFmtId="10" fontId="5" fillId="5" borderId="0" xfId="2" applyNumberFormat="1" applyFont="1" applyFill="1" applyBorder="1" applyAlignment="1" applyProtection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170" fontId="17" fillId="0" borderId="0" xfId="0" applyNumberFormat="1" applyFont="1" applyAlignment="1">
      <alignment vertical="top"/>
    </xf>
    <xf numFmtId="165" fontId="17" fillId="0" borderId="0" xfId="1" applyNumberFormat="1" applyFont="1" applyFill="1" applyBorder="1" applyAlignment="1" applyProtection="1">
      <alignment horizontal="right" vertical="center"/>
    </xf>
    <xf numFmtId="10" fontId="5" fillId="0" borderId="0" xfId="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5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19" xfId="0" applyFont="1" applyBorder="1" applyAlignment="1">
      <alignment vertical="center"/>
    </xf>
    <xf numFmtId="165" fontId="4" fillId="0" borderId="20" xfId="1" applyNumberFormat="1" applyFont="1" applyBorder="1" applyAlignment="1" applyProtection="1">
      <alignment horizontal="right" vertical="center"/>
    </xf>
    <xf numFmtId="165" fontId="4" fillId="0" borderId="21" xfId="1" applyNumberFormat="1" applyFont="1" applyBorder="1" applyAlignment="1" applyProtection="1">
      <alignment horizontal="right" vertical="center"/>
    </xf>
    <xf numFmtId="10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65" fontId="4" fillId="0" borderId="0" xfId="1" applyNumberFormat="1" applyFont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4" fillId="5" borderId="0" xfId="0" applyNumberFormat="1" applyFont="1" applyFill="1" applyAlignment="1">
      <alignment vertical="center"/>
    </xf>
    <xf numFmtId="0" fontId="7" fillId="0" borderId="8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165" fontId="1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20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0" fontId="5" fillId="0" borderId="2" xfId="2" applyNumberFormat="1" applyFont="1" applyBorder="1" applyAlignment="1" applyProtection="1">
      <alignment horizontal="center" vertical="center" wrapText="1"/>
    </xf>
    <xf numFmtId="10" fontId="5" fillId="0" borderId="0" xfId="2" applyNumberFormat="1" applyFont="1" applyAlignment="1" applyProtection="1">
      <alignment horizontal="center" vertical="center" wrapText="1"/>
    </xf>
    <xf numFmtId="10" fontId="5" fillId="0" borderId="10" xfId="2" applyNumberFormat="1" applyFont="1" applyBorder="1" applyAlignment="1" applyProtection="1">
      <alignment horizontal="center" vertical="center" wrapText="1"/>
    </xf>
    <xf numFmtId="10" fontId="5" fillId="0" borderId="3" xfId="2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165" fontId="7" fillId="2" borderId="0" xfId="0" applyNumberFormat="1" applyFont="1" applyFill="1" applyAlignment="1" applyProtection="1">
      <alignment vertical="center"/>
      <protection locked="0"/>
    </xf>
    <xf numFmtId="165" fontId="7" fillId="2" borderId="2" xfId="0" applyNumberFormat="1" applyFont="1" applyFill="1" applyBorder="1" applyAlignment="1" applyProtection="1">
      <alignment vertical="center"/>
      <protection locked="0"/>
    </xf>
    <xf numFmtId="10" fontId="4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10" fontId="0" fillId="0" borderId="5" xfId="0" applyNumberForma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0" fillId="0" borderId="1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0" fillId="2" borderId="18" xfId="0" applyNumberFormat="1" applyFill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64" fontId="0" fillId="0" borderId="0" xfId="1" applyFont="1" applyAlignment="1" applyProtection="1">
      <alignment horizontal="left" vertical="center"/>
    </xf>
    <xf numFmtId="4" fontId="0" fillId="0" borderId="0" xfId="0" applyNumberFormat="1" applyAlignment="1">
      <alignment vertical="center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1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4" formatCode="0.00%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thin">
          <color rgb="FF000000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#,##0.00\ _z_ł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4" formatCode="_ * #,##0.00_)\ &quot;zł&quot;_ ;_ * \(#,##0.00\)\ &quot;zł&quot;_ ;_ * &quot;-&quot;??_)\ &quot;zł&quot;_ ;_ @_ 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5" formatCode="#,##0.00\ _z_ł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0</xdr:rowOff>
        </xdr:from>
        <xdr:to>
          <xdr:col>4</xdr:col>
          <xdr:colOff>219075</xdr:colOff>
          <xdr:row>8</xdr:row>
          <xdr:rowOff>428625</xdr:rowOff>
        </xdr:to>
        <xdr:sp macro="" textlink="">
          <xdr:nvSpPr>
            <xdr:cNvPr id="1122" name="Label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0</xdr:rowOff>
        </xdr:from>
        <xdr:to>
          <xdr:col>10</xdr:col>
          <xdr:colOff>219075</xdr:colOff>
          <xdr:row>8</xdr:row>
          <xdr:rowOff>428625</xdr:rowOff>
        </xdr:to>
        <xdr:sp macro="" textlink="">
          <xdr:nvSpPr>
            <xdr:cNvPr id="1124" name="Label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6E1048-A635-9D42-90AF-6AC31E7C95CC}" name="Tabela1" displayName="Tabela1" ref="A28:M50" totalsRowShown="0" headerRowDxfId="110" dataDxfId="108" headerRowBorderDxfId="109" tableBorderDxfId="107" totalsRowBorderDxfId="106">
  <autoFilter ref="A28:M50" xr:uid="{CC6E1048-A635-9D42-90AF-6AC31E7C95CC}"/>
  <tableColumns count="13">
    <tableColumn id="1" xr3:uid="{D276B4F7-F7E7-0E4D-AAE3-5850E2501B5D}" name="LP." dataDxfId="105"/>
    <tableColumn id="2" xr3:uid="{2FB76108-3068-154B-B14D-803ED666E11F}" name="Nazwa kosztu" dataDxfId="104"/>
    <tableColumn id="3" xr3:uid="{2AFBD750-FA15-D741-8438-3A7C77ACDB70}" name="Kategoria wydatków" dataDxfId="103"/>
    <tableColumn id="10" xr3:uid="{26442F59-F55F-8F4C-B0AC-B07DC203FC04}" name="Czy wydatek wynika z audytu" dataDxfId="102"/>
    <tableColumn id="13" xr3:uid="{DCBF1AE1-E220-CC4D-B3A3-1D33483FF4CE}" name="Poziom dofinansowania" dataDxfId="101">
      <calculatedColumnFormula>IF(Tabela1[[#This Row],[Czy wydatek wynika z audytu]]="","")</calculatedColumnFormula>
    </tableColumn>
    <tableColumn id="4" xr3:uid="{629F2AE2-65B5-9A44-B92B-783A9B2CE2ED}" name="Wydatki ogółem" dataDxfId="100" dataCellStyle="Walutowy">
      <calculatedColumnFormula>SUM(F30:F54)</calculatedColumnFormula>
    </tableColumn>
    <tableColumn id="11" xr3:uid="{625DB2C5-E3CE-0047-ACC7-BB7180419923}" name="Wydatki potencjalnie kwalifikowalne" dataDxfId="99"/>
    <tableColumn id="12" xr3:uid="{9A86CCEB-A430-7240-87B6-AD2D965C6F14}" name="Wydatki dot. działań mniej przyjaznych dla środowiska, stanowiących jedno z powyższych scenariuszy*" dataDxfId="98"/>
    <tableColumn id="5" xr3:uid="{10291B0A-7B2D-D749-93C5-9A7B209EF0E0}" name="Wydatki kwalifikowalne " dataDxfId="97" dataCellStyle="Walutowy">
      <calculatedColumnFormula>SUM(I30:I54)</calculatedColumnFormula>
    </tableColumn>
    <tableColumn id="6" xr3:uid="{2524FE36-E1C4-AC4E-88A5-C273D2B8C385}" name="Dofinansowanie" dataDxfId="96" dataCellStyle="Walutowy">
      <calculatedColumnFormula>I29*ROUND('Dane wnioskodawcy'!#REF!,2)</calculatedColumnFormula>
    </tableColumn>
    <tableColumn id="7" xr3:uid="{1093418E-B885-5A43-BDD2-910795AC9804}" name="Uzasadnienie techniczne" dataDxfId="95"/>
    <tableColumn id="8" xr3:uid="{CE34166E-B72C-E34A-9DE8-28B804BAB41B}" name="Uzasadnienie ekonomiczne" dataDxfId="94"/>
    <tableColumn id="9" xr3:uid="{9DFE3D68-2E83-264C-B120-624BB39F3313}" name="Uzasadnienie funkcjonalne " dataDxfId="9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A57E63-4D83-EE44-82F9-6F646F95EC9D}" name="Tabela13" displayName="Tabela13" ref="A20:K42" totalsRowShown="0" headerRowDxfId="92" dataDxfId="90" headerRowBorderDxfId="91" tableBorderDxfId="89" totalsRowBorderDxfId="88">
  <autoFilter ref="A20:K42" xr:uid="{CC6E1048-A635-9D42-90AF-6AC31E7C95CC}"/>
  <tableColumns count="11">
    <tableColumn id="1" xr3:uid="{F139B22F-5B5F-7C43-80F9-2B7535713B07}" name="LP." dataDxfId="87"/>
    <tableColumn id="2" xr3:uid="{1A2D9551-29EE-CB4B-B902-2EF9AEDF58C7}" name="Nazwa kosztu" dataDxfId="86"/>
    <tableColumn id="3" xr3:uid="{7C1CDEEA-FE91-2B40-8932-4FEE87539911}" name="Kategoria wydatków" dataDxfId="85"/>
    <tableColumn id="10" xr3:uid="{3CED36F3-6464-6042-B087-99B92A8B797F}" name="Czy wydatek wynika z audytu" dataDxfId="84"/>
    <tableColumn id="13" xr3:uid="{F9A073E5-6A77-0E40-A038-02B9ADECDC5D}" name="Poziom dofinansowania" dataDxfId="83">
      <calculatedColumnFormula>IF(Tabela13[[#This Row],[Czy wydatek wynika z audytu]]="","")</calculatedColumnFormula>
    </tableColumn>
    <tableColumn id="4" xr3:uid="{069EB5E4-6B31-4440-BC51-110BECD70D55}" name="Wydatki ogółem" dataDxfId="82" dataCellStyle="Walutowy">
      <calculatedColumnFormula>SUM(F22:F46)</calculatedColumnFormula>
    </tableColumn>
    <tableColumn id="5" xr3:uid="{24AEFCA7-A569-2649-8C4D-848AAB611AFD}" name="Wydatki kwalifikowalne " dataDxfId="81" dataCellStyle="Walutowy">
      <calculatedColumnFormula>SUM(G22:G46)</calculatedColumnFormula>
    </tableColumn>
    <tableColumn id="6" xr3:uid="{AC73CCA2-0A4D-2B44-8995-6D552A7C2522}" name="Dofinansowanie" dataDxfId="80" dataCellStyle="Walutowy">
      <calculatedColumnFormula>G21*ROUND('Dane wnioskodawcy'!#REF!,2)</calculatedColumnFormula>
    </tableColumn>
    <tableColumn id="7" xr3:uid="{7B091DDF-6513-BE4D-800A-3FDAD08D7284}" name="Uzasadnienie techniczne" dataDxfId="79"/>
    <tableColumn id="8" xr3:uid="{2DA5DA44-7B62-F84D-8441-4E334DF5C679}" name="Uzasadnienie ekonomiczne" dataDxfId="78"/>
    <tableColumn id="9" xr3:uid="{1F097DE3-E4E1-9041-9A49-4A20D1B5FB52}" name="Uzasadnienie funkcjonalne " dataDxfId="7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9C19A1-5BE9-0543-A96A-326DBB2006D1}" name="Tabela14" displayName="Tabela14" ref="A20:K42" totalsRowShown="0" headerRowDxfId="76" dataDxfId="74" headerRowBorderDxfId="75" tableBorderDxfId="73" totalsRowBorderDxfId="72">
  <autoFilter ref="A20:K42" xr:uid="{CC6E1048-A635-9D42-90AF-6AC31E7C95CC}"/>
  <tableColumns count="11">
    <tableColumn id="1" xr3:uid="{18A2F148-2FDA-8B44-B639-6E252E46CC8C}" name="LP." dataDxfId="71"/>
    <tableColumn id="2" xr3:uid="{359AA0E9-1FDC-EB41-8383-48BDDA926EB5}" name="Nazwa kosztu" dataDxfId="70"/>
    <tableColumn id="3" xr3:uid="{17113631-9634-954B-9BB3-F6190FF5E8C8}" name="Kategoria wydatków" dataDxfId="69"/>
    <tableColumn id="10" xr3:uid="{6C0DE9B2-3062-774B-82F4-6AC43919280B}" name="Czy wydatek wynika z audytu" dataDxfId="68"/>
    <tableColumn id="13" xr3:uid="{79F15F84-16CC-EF4D-B0FC-FE7DF08BAA98}" name="Poziom dofinansowania" dataDxfId="67">
      <calculatedColumnFormula>IF(Tabela14[[#This Row],[Czy wydatek wynika z audytu]]="","")</calculatedColumnFormula>
    </tableColumn>
    <tableColumn id="4" xr3:uid="{707FEEC6-B3AF-4948-8440-1B7C439D5437}" name="Wydatki ogółem" dataDxfId="66" dataCellStyle="Walutowy">
      <calculatedColumnFormula>SUM(F22:F46)</calculatedColumnFormula>
    </tableColumn>
    <tableColumn id="5" xr3:uid="{D63B9C5A-4845-0F48-AA1C-D2CD536A8927}" name="Wydatki kwalifikowalne " dataDxfId="65" dataCellStyle="Walutowy">
      <calculatedColumnFormula>SUM(G22:G46)</calculatedColumnFormula>
    </tableColumn>
    <tableColumn id="6" xr3:uid="{5D00B7BE-9EC0-964F-B13F-7749913F22C9}" name="Dofinansowanie" dataDxfId="64" dataCellStyle="Walutowy">
      <calculatedColumnFormula>G21*ROUND('Dane wnioskodawcy'!#REF!,2)</calculatedColumnFormula>
    </tableColumn>
    <tableColumn id="7" xr3:uid="{3A2DA277-4140-724A-A2DF-28E9921B3A39}" name="Uzasadnienie techniczne" dataDxfId="63"/>
    <tableColumn id="8" xr3:uid="{F8468F5A-452E-9649-8333-182BA4A751ED}" name="Uzasadnienie ekonomiczne" dataDxfId="62"/>
    <tableColumn id="9" xr3:uid="{666CD0F6-34CC-4F4C-8B7A-3965A731F96F}" name="Uzasadnienie funkcjonalne " dataDxfId="6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30D932-AA80-1B47-B564-AF0319E38D8E}" name="Tabela145" displayName="Tabela145" ref="A20:K42" totalsRowShown="0" headerRowDxfId="60" dataDxfId="58" headerRowBorderDxfId="59" tableBorderDxfId="57" totalsRowBorderDxfId="56">
  <autoFilter ref="A20:K42" xr:uid="{CC6E1048-A635-9D42-90AF-6AC31E7C95CC}"/>
  <tableColumns count="11">
    <tableColumn id="1" xr3:uid="{16EFAA2B-A641-154F-A9BF-A0D8001F43F2}" name="LP." dataDxfId="55"/>
    <tableColumn id="2" xr3:uid="{1F9EF331-DE73-0846-B45C-FF213303A98B}" name="Nazwa kosztu" dataDxfId="54"/>
    <tableColumn id="3" xr3:uid="{A11A3324-8E7D-C043-B034-C6706ADD06BC}" name="Kategoria wydatków" dataDxfId="53"/>
    <tableColumn id="10" xr3:uid="{9B95C79C-2D9A-DA4E-8A5C-9F8E63968DE7}" name="Czy wydatek wynika z audytu" dataDxfId="52"/>
    <tableColumn id="13" xr3:uid="{ECCA8E13-0D76-3042-BD0A-8C923D1FC9E8}" name="Poziom dofinansowania" dataDxfId="51">
      <calculatedColumnFormula>IF(Tabela145[[#This Row],[Czy wydatek wynika z audytu]]="","")</calculatedColumnFormula>
    </tableColumn>
    <tableColumn id="4" xr3:uid="{27D4084B-E2C8-BA48-9B79-1D3179EA5CB0}" name="Wydatki ogółem" dataDxfId="50" dataCellStyle="Walutowy">
      <calculatedColumnFormula>SUM(F22:F46)</calculatedColumnFormula>
    </tableColumn>
    <tableColumn id="5" xr3:uid="{E178C284-4EEB-E948-A044-ED1A1B4E1A47}" name="Wydatki kwalifikowalne " dataDxfId="49" dataCellStyle="Walutowy">
      <calculatedColumnFormula>SUM(G22:G46)</calculatedColumnFormula>
    </tableColumn>
    <tableColumn id="6" xr3:uid="{747D7F44-2C98-2049-87C7-BADC450D3F94}" name="Dofinansowanie" dataDxfId="48" dataCellStyle="Walutowy">
      <calculatedColumnFormula>G21*ROUND('Dane wnioskodawcy'!#REF!,2)</calculatedColumnFormula>
    </tableColumn>
    <tableColumn id="7" xr3:uid="{AB2F4E30-9B9B-904D-8CBB-D060172F8221}" name="Uzasadnienie techniczne" dataDxfId="47"/>
    <tableColumn id="8" xr3:uid="{735F9C06-53A9-B741-93FB-1469359295B9}" name="Uzasadnienie ekonomiczne" dataDxfId="46"/>
    <tableColumn id="9" xr3:uid="{13DB2467-2FA2-9F4C-AF3C-546E3A9556D1}" name="Uzasadnienie funkcjonalne " dataDxfId="4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B5423F7-C320-AC4B-B3F1-197BF9B0F014}" name="Tabela145678" displayName="Tabela145678" ref="A26:M48" totalsRowShown="0" headerRowDxfId="44" dataDxfId="42" headerRowBorderDxfId="43" tableBorderDxfId="41" totalsRowBorderDxfId="40">
  <autoFilter ref="A26:M48" xr:uid="{CC6E1048-A635-9D42-90AF-6AC31E7C95CC}"/>
  <tableColumns count="13">
    <tableColumn id="1" xr3:uid="{D50F5BEA-BCDC-0649-A2A9-04F1D7EEE9C5}" name="LP." dataDxfId="39"/>
    <tableColumn id="2" xr3:uid="{7833AF4B-4754-3F49-8F8B-89E1CD2F29FB}" name="Nazwa kosztu" dataDxfId="38"/>
    <tableColumn id="3" xr3:uid="{DA8A3C17-BD5F-4A4B-98D2-746D6DFBCE61}" name="Kategoria wydatków" dataDxfId="37"/>
    <tableColumn id="10" xr3:uid="{7B606748-4CE6-B747-853C-4ADC92D2466D}" name="Czy wydatek wynika art. 47 GBER" dataDxfId="36"/>
    <tableColumn id="13" xr3:uid="{1C57A573-49B3-5D48-8E27-7272BA57A2C0}" name="Poziom dofinansowania" dataDxfId="35">
      <calculatedColumnFormula>IF(Tabela145678[[#This Row],[Czy wydatek wynika art. 47 GBER]]="","")</calculatedColumnFormula>
    </tableColumn>
    <tableColumn id="4" xr3:uid="{F61F1605-F001-5B44-B8E1-2085B0B0EFCA}" name="Wydatki ogółem" dataDxfId="34" dataCellStyle="Walutowy">
      <calculatedColumnFormula>SUM(F28:F52)</calculatedColumnFormula>
    </tableColumn>
    <tableColumn id="11" xr3:uid="{F1B19D9F-650E-B644-88C7-3D56793D4467}" name="Wydatki potencjalnie kwalifikowalne" dataDxfId="33" dataCellStyle="Walutowy"/>
    <tableColumn id="12" xr3:uid="{E04F3A18-2243-DC4E-B559-6D54AF28FED6}" name="Wydatki dot. działań mniej przyjaznych dla środowiska, stanowiących jedno z powyższych scenariuszy*" dataDxfId="32" dataCellStyle="Walutowy"/>
    <tableColumn id="5" xr3:uid="{EB9BB307-B900-B94D-B38A-ADD486C7E8A5}" name="Wydatki kwalifikowalne " dataDxfId="31" dataCellStyle="Walutowy">
      <calculatedColumnFormula>SUM(I28:I52)</calculatedColumnFormula>
    </tableColumn>
    <tableColumn id="6" xr3:uid="{96779690-9AB1-D144-ABBC-9BE64A1641D6}" name="Dofinansowanie" dataDxfId="30" dataCellStyle="Walutowy">
      <calculatedColumnFormula>I27*ROUND('Dane wnioskodawcy'!#REF!,2)</calculatedColumnFormula>
    </tableColumn>
    <tableColumn id="7" xr3:uid="{A242EC9B-CC09-6B4D-9C9E-30C5DD83BD29}" name="Uzasadnienie techniczne" dataDxfId="29"/>
    <tableColumn id="8" xr3:uid="{878C6B59-A34F-A740-B1BA-15306D4D021F}" name="Uzasadnienie ekonomiczne" dataDxfId="28"/>
    <tableColumn id="9" xr3:uid="{9C629E2A-1A5B-B547-B8B4-26554914C25A}" name="Uzasadnienie funkcjonalne " dataDxfId="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FE7887-4829-D44C-86AF-60FD162F61D5}" name="Tabela1456" displayName="Tabela1456" ref="A20:K42" totalsRowShown="0" headerRowDxfId="26" dataDxfId="24" headerRowBorderDxfId="25" tableBorderDxfId="23" totalsRowBorderDxfId="22">
  <autoFilter ref="A20:K42" xr:uid="{CC6E1048-A635-9D42-90AF-6AC31E7C95CC}"/>
  <tableColumns count="11">
    <tableColumn id="1" xr3:uid="{495640C7-1AAC-3345-BABB-5D476BBA83DD}" name="LP." dataDxfId="21"/>
    <tableColumn id="2" xr3:uid="{12F02ADD-6856-F34A-9030-B85995EC9A7E}" name="Nazwa kosztu" dataDxfId="20"/>
    <tableColumn id="3" xr3:uid="{8FBA14F5-3AE0-9447-B83B-DFFCD62C300C}" name="Kategoria wydatków" dataDxfId="19"/>
    <tableColumn id="10" xr3:uid="{9DBB5AAA-ED61-A342-92D1-F201D29AF2EC}" name="Czy wydatek wynika z audytu" dataDxfId="18">
      <calculatedColumnFormula>IF(Tabela1456[[#This Row],[Kategoria wydatków]]="","","de minimis")</calculatedColumnFormula>
    </tableColumn>
    <tableColumn id="13" xr3:uid="{F42F0D31-2CC1-F34C-96B8-BC6A9331F86E}" name="Poziom dofinansowania" dataDxfId="17">
      <calculatedColumnFormula>IF(Tabela1456[[#This Row],[Czy wydatek wynika z audytu]]="","")</calculatedColumnFormula>
    </tableColumn>
    <tableColumn id="4" xr3:uid="{74AB7B03-06ED-0B4D-AD17-D9642E70EB13}" name="Wydatki ogółem" dataDxfId="16" dataCellStyle="Walutowy">
      <calculatedColumnFormula>SUM(F22:F46)</calculatedColumnFormula>
    </tableColumn>
    <tableColumn id="5" xr3:uid="{38501036-8C41-404C-87C4-F139B3A3D260}" name="Wydatki kwalifikowalne " dataDxfId="15" dataCellStyle="Walutowy">
      <calculatedColumnFormula>SUM(G22:G46)</calculatedColumnFormula>
    </tableColumn>
    <tableColumn id="6" xr3:uid="{4FE7B7CD-C9E8-9540-9C78-F90E87B70004}" name="Dofinansowanie" dataDxfId="14" dataCellStyle="Walutowy">
      <calculatedColumnFormula>G21*ROUND('Dane wnioskodawcy'!#REF!,2)</calculatedColumnFormula>
    </tableColumn>
    <tableColumn id="7" xr3:uid="{F5CFE809-FA36-9F48-A44A-AE47EE05540B}" name="Uzasadnienie techniczne" dataDxfId="13"/>
    <tableColumn id="8" xr3:uid="{40E005CA-2736-B44E-A804-B4D84B800C75}" name="Uzasadnienie ekonomiczne" dataDxfId="12"/>
    <tableColumn id="9" xr3:uid="{12A846FC-448D-3843-92C4-1A0B787BBF19}" name="Uzasadnienie funkcjonalne 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2820-100E-5047-AE22-819E728E8CC3}">
  <sheetPr codeName="Arkusz2">
    <pageSetUpPr fitToPage="1"/>
  </sheetPr>
  <dimension ref="A1:W144"/>
  <sheetViews>
    <sheetView showGridLines="0" tabSelected="1" topLeftCell="A98" zoomScale="70" zoomScaleNormal="70" workbookViewId="0">
      <selection activeCell="A124" sqref="A124"/>
    </sheetView>
  </sheetViews>
  <sheetFormatPr defaultColWidth="7.625" defaultRowHeight="15"/>
  <cols>
    <col min="1" max="1" width="7.625" style="58"/>
    <col min="2" max="2" width="4.5" style="58" customWidth="1"/>
    <col min="3" max="3" width="13.5" style="58" customWidth="1"/>
    <col min="4" max="4" width="19.5" style="58" customWidth="1"/>
    <col min="5" max="5" width="16.625" style="58" customWidth="1"/>
    <col min="6" max="6" width="29.125" style="58" customWidth="1"/>
    <col min="7" max="7" width="17.375" style="58" customWidth="1"/>
    <col min="8" max="8" width="21.625" style="58" customWidth="1"/>
    <col min="9" max="9" width="18.125" style="58" customWidth="1"/>
    <col min="10" max="10" width="26.5" style="58" customWidth="1"/>
    <col min="11" max="11" width="29.625" style="58" customWidth="1"/>
    <col min="12" max="12" width="13" style="58" customWidth="1"/>
    <col min="13" max="13" width="24.875" style="58" customWidth="1"/>
    <col min="14" max="14" width="3.875" style="58" customWidth="1"/>
    <col min="15" max="15" width="13.875" style="58" customWidth="1"/>
    <col min="16" max="16" width="31" style="58" customWidth="1"/>
    <col min="17" max="17" width="12.125" style="58" customWidth="1"/>
    <col min="18" max="22" width="7.625" style="58"/>
    <col min="23" max="23" width="44.5" style="58" customWidth="1"/>
    <col min="24" max="16384" width="7.625" style="58"/>
  </cols>
  <sheetData>
    <row r="1" spans="1:23" ht="32.1" customHeight="1">
      <c r="B1" s="62"/>
      <c r="C1" s="200" t="s">
        <v>38</v>
      </c>
      <c r="D1" s="200"/>
      <c r="E1" s="200"/>
      <c r="F1" s="62"/>
      <c r="G1" s="62"/>
      <c r="H1" s="62"/>
      <c r="I1" s="62"/>
      <c r="J1" s="62"/>
      <c r="K1" s="62"/>
      <c r="L1" s="62" t="s">
        <v>136</v>
      </c>
      <c r="M1" s="177">
        <v>45341</v>
      </c>
    </row>
    <row r="2" spans="1:23" ht="27.95" customHeight="1">
      <c r="A2" s="64"/>
      <c r="C2" s="200"/>
      <c r="D2" s="200"/>
      <c r="E2" s="200"/>
      <c r="L2" s="65"/>
      <c r="M2" s="66"/>
      <c r="N2" s="17"/>
    </row>
    <row r="3" spans="1:23" ht="15.75">
      <c r="A3" s="64"/>
      <c r="C3" s="17" t="s">
        <v>44</v>
      </c>
      <c r="D3" s="67" t="s">
        <v>35</v>
      </c>
      <c r="E3" s="67"/>
      <c r="F3" s="17"/>
      <c r="G3" s="17"/>
      <c r="H3" s="68"/>
      <c r="I3" s="69" t="s">
        <v>61</v>
      </c>
      <c r="M3" s="64"/>
    </row>
    <row r="4" spans="1:23" ht="9.9499999999999993" customHeight="1">
      <c r="A4" s="64"/>
      <c r="C4" s="17"/>
      <c r="D4" s="67"/>
      <c r="E4" s="67"/>
      <c r="F4" s="17"/>
      <c r="G4" s="17"/>
      <c r="H4" s="68"/>
      <c r="I4" s="69"/>
      <c r="M4" s="64"/>
    </row>
    <row r="5" spans="1:23" ht="33" customHeight="1">
      <c r="A5" s="64"/>
      <c r="C5" s="17" t="s">
        <v>45</v>
      </c>
      <c r="D5" s="202" t="s">
        <v>42</v>
      </c>
      <c r="E5" s="202"/>
      <c r="F5" s="202"/>
      <c r="G5" s="202"/>
      <c r="H5" s="68"/>
      <c r="I5" s="69"/>
      <c r="M5" s="64"/>
    </row>
    <row r="6" spans="1:23" ht="33" customHeight="1">
      <c r="A6" s="64"/>
      <c r="B6" s="62"/>
      <c r="C6" s="70"/>
      <c r="D6" s="71"/>
      <c r="E6" s="71"/>
      <c r="F6" s="71"/>
      <c r="G6" s="71"/>
      <c r="H6" s="72"/>
      <c r="I6" s="62"/>
      <c r="J6" s="62"/>
      <c r="K6" s="62"/>
      <c r="L6" s="62"/>
      <c r="M6" s="73"/>
    </row>
    <row r="7" spans="1:23" ht="27.95" customHeight="1">
      <c r="B7" s="62"/>
      <c r="C7" s="200" t="s">
        <v>46</v>
      </c>
      <c r="D7" s="200"/>
      <c r="E7" s="200"/>
      <c r="F7" s="74"/>
      <c r="G7" s="70"/>
      <c r="H7" s="70"/>
      <c r="I7" s="70"/>
      <c r="J7" s="70"/>
      <c r="K7" s="70"/>
      <c r="L7" s="70"/>
      <c r="M7" s="70"/>
      <c r="N7" s="17"/>
    </row>
    <row r="8" spans="1:23" ht="27.95" customHeight="1" thickBot="1">
      <c r="A8" s="64"/>
      <c r="C8" s="200"/>
      <c r="D8" s="200"/>
      <c r="E8" s="200"/>
      <c r="F8" s="63"/>
      <c r="G8" s="17"/>
      <c r="H8" s="17"/>
      <c r="I8" s="17"/>
      <c r="J8" s="17"/>
      <c r="K8" s="17"/>
      <c r="L8" s="17"/>
      <c r="M8" s="75"/>
      <c r="N8" s="17"/>
    </row>
    <row r="9" spans="1:23" ht="35.1" customHeight="1" thickBot="1">
      <c r="A9" s="64"/>
      <c r="C9" s="76"/>
      <c r="D9" s="77" t="s">
        <v>37</v>
      </c>
      <c r="E9" s="197" t="s">
        <v>138</v>
      </c>
      <c r="F9" s="198"/>
      <c r="G9" s="198"/>
      <c r="H9" s="199"/>
      <c r="I9" s="24"/>
      <c r="J9" s="78" t="s">
        <v>23</v>
      </c>
      <c r="K9" s="180" t="s">
        <v>0</v>
      </c>
      <c r="M9" s="64"/>
    </row>
    <row r="10" spans="1:23" s="20" customFormat="1" ht="18" customHeight="1">
      <c r="A10" s="79"/>
      <c r="B10" s="80"/>
      <c r="C10" s="81"/>
      <c r="D10" s="81"/>
      <c r="E10" s="81"/>
      <c r="F10" s="82"/>
      <c r="G10" s="81"/>
      <c r="H10" s="81"/>
      <c r="I10" s="81"/>
      <c r="J10" s="81"/>
      <c r="K10" s="81"/>
      <c r="L10" s="81"/>
      <c r="M10" s="83"/>
    </row>
    <row r="11" spans="1:23" s="20" customFormat="1" ht="18" customHeight="1">
      <c r="B11" s="62"/>
      <c r="C11" s="200" t="s">
        <v>59</v>
      </c>
      <c r="D11" s="200"/>
      <c r="E11" s="200"/>
      <c r="F11" s="84"/>
      <c r="G11" s="70"/>
      <c r="H11" s="70"/>
      <c r="I11" s="70"/>
      <c r="J11" s="70"/>
      <c r="K11" s="70"/>
      <c r="L11" s="70"/>
      <c r="M11" s="70"/>
    </row>
    <row r="12" spans="1:23" s="20" customFormat="1" ht="18" customHeight="1">
      <c r="B12" s="85"/>
      <c r="C12" s="200"/>
      <c r="D12" s="200"/>
      <c r="E12" s="200"/>
      <c r="F12" s="63"/>
      <c r="G12" s="17"/>
      <c r="H12" s="17"/>
      <c r="I12" s="17"/>
      <c r="J12" s="17"/>
      <c r="K12" s="17"/>
      <c r="L12" s="17"/>
      <c r="M12" s="75"/>
      <c r="O12" s="86" t="s">
        <v>88</v>
      </c>
      <c r="P12" s="87" t="s">
        <v>32</v>
      </c>
      <c r="Q12" s="86" t="s">
        <v>0</v>
      </c>
      <c r="R12" s="86" t="s">
        <v>1</v>
      </c>
      <c r="S12" s="86" t="s">
        <v>2</v>
      </c>
      <c r="T12" s="69" t="s">
        <v>91</v>
      </c>
    </row>
    <row r="13" spans="1:23" s="20" customFormat="1" ht="27" customHeight="1">
      <c r="B13" s="88"/>
      <c r="C13" s="63"/>
      <c r="D13" s="63"/>
      <c r="E13" s="17"/>
      <c r="F13" s="63"/>
      <c r="G13" s="17"/>
      <c r="H13" s="17"/>
      <c r="I13" s="17"/>
      <c r="J13" s="17"/>
      <c r="K13" s="17"/>
      <c r="L13" s="17"/>
      <c r="M13" s="75"/>
      <c r="O13" s="89" t="s">
        <v>89</v>
      </c>
      <c r="P13" s="90" t="s">
        <v>57</v>
      </c>
      <c r="Q13" s="91">
        <v>0.55000000000000004</v>
      </c>
      <c r="R13" s="91">
        <v>0.55000000000000004</v>
      </c>
      <c r="S13" s="91">
        <v>0.45</v>
      </c>
      <c r="T13" s="92"/>
    </row>
    <row r="14" spans="1:23" s="20" customFormat="1" ht="57.95" customHeight="1">
      <c r="B14" s="88"/>
      <c r="C14" s="63"/>
      <c r="D14" s="63"/>
      <c r="E14" s="93" t="s">
        <v>60</v>
      </c>
      <c r="F14" s="94" t="s">
        <v>135</v>
      </c>
      <c r="H14" s="17"/>
      <c r="I14" s="17"/>
      <c r="J14" s="17"/>
      <c r="K14" s="17"/>
      <c r="L14" s="17"/>
      <c r="M14" s="75"/>
      <c r="O14" s="89" t="s">
        <v>89</v>
      </c>
      <c r="P14" s="90" t="s">
        <v>87</v>
      </c>
      <c r="Q14" s="91">
        <v>0.5</v>
      </c>
      <c r="R14" s="91">
        <v>0.5</v>
      </c>
      <c r="S14" s="91">
        <v>0.4</v>
      </c>
      <c r="T14" s="212" t="s">
        <v>63</v>
      </c>
      <c r="U14" s="213"/>
      <c r="V14" s="213"/>
      <c r="W14" s="213"/>
    </row>
    <row r="15" spans="1:23" s="20" customFormat="1" ht="72" customHeight="1">
      <c r="B15" s="95"/>
      <c r="C15" s="92" t="s">
        <v>62</v>
      </c>
      <c r="D15" s="92" t="s">
        <v>82</v>
      </c>
      <c r="E15" s="96"/>
      <c r="F15" s="97"/>
      <c r="G15" s="69"/>
      <c r="H15" s="17"/>
      <c r="I15" s="17"/>
      <c r="J15" s="17"/>
      <c r="K15" s="17"/>
      <c r="L15" s="17"/>
      <c r="M15" s="75"/>
      <c r="O15" s="89" t="s">
        <v>89</v>
      </c>
      <c r="P15" s="90" t="s">
        <v>86</v>
      </c>
      <c r="Q15" s="91">
        <v>0.55000000000000004</v>
      </c>
      <c r="R15" s="91">
        <v>0.55000000000000004</v>
      </c>
      <c r="S15" s="91">
        <v>0.45</v>
      </c>
      <c r="T15" s="92"/>
    </row>
    <row r="16" spans="1:23" s="20" customFormat="1" ht="33" customHeight="1">
      <c r="B16" s="88"/>
      <c r="D16" s="98" t="s">
        <v>57</v>
      </c>
      <c r="E16" s="99">
        <f>IF($K$9="","",IF($K$9=$S$12,S13,Q13))</f>
        <v>0.55000000000000004</v>
      </c>
      <c r="F16" s="176">
        <v>0.55000000000000004</v>
      </c>
      <c r="G16" s="22" t="str">
        <f>IF(F16="","",IF(F16&gt;E16,"za wysoki poziom dofinansowania","ok"))</f>
        <v>ok</v>
      </c>
      <c r="M16" s="75"/>
      <c r="O16" s="89" t="s">
        <v>89</v>
      </c>
      <c r="P16" s="90" t="s">
        <v>85</v>
      </c>
      <c r="Q16" s="91">
        <v>0.5</v>
      </c>
      <c r="R16" s="91">
        <v>0.5</v>
      </c>
      <c r="S16" s="91">
        <v>0.4</v>
      </c>
      <c r="T16" s="92"/>
    </row>
    <row r="17" spans="2:23" s="20" customFormat="1" ht="33" customHeight="1">
      <c r="B17" s="88"/>
      <c r="D17" s="98" t="s">
        <v>87</v>
      </c>
      <c r="E17" s="99">
        <f>IF($K$9="","",IF($K$9=$S$12,S14,Q14))</f>
        <v>0.5</v>
      </c>
      <c r="F17" s="176">
        <v>0.5</v>
      </c>
      <c r="G17" s="22" t="str">
        <f t="shared" ref="G17:G19" si="0">IF(F17="","",IF(F17&gt;E17,"za wysoki poziom dofinansowania","ok"))</f>
        <v>ok</v>
      </c>
      <c r="M17" s="75"/>
      <c r="O17" s="100" t="s">
        <v>90</v>
      </c>
      <c r="P17" s="102" t="s">
        <v>58</v>
      </c>
      <c r="Q17" s="101">
        <v>0.65</v>
      </c>
      <c r="R17" s="101">
        <v>0.65</v>
      </c>
      <c r="S17" s="101">
        <v>0.55000000000000004</v>
      </c>
      <c r="T17" s="92"/>
    </row>
    <row r="18" spans="2:23" s="20" customFormat="1" ht="33" customHeight="1">
      <c r="B18" s="88"/>
      <c r="D18" s="98" t="s">
        <v>86</v>
      </c>
      <c r="E18" s="99">
        <f>IF($K$9="","",IF($K$9=$S$12,S15,Q15))</f>
        <v>0.55000000000000004</v>
      </c>
      <c r="F18" s="176">
        <v>0.55000000000000004</v>
      </c>
      <c r="G18" s="22" t="str">
        <f t="shared" si="0"/>
        <v>ok</v>
      </c>
      <c r="H18" s="17"/>
      <c r="I18" s="17"/>
      <c r="J18" s="17"/>
      <c r="K18" s="17"/>
      <c r="L18" s="17"/>
      <c r="M18" s="75"/>
      <c r="O18" s="215" t="s">
        <v>97</v>
      </c>
      <c r="P18" s="215"/>
      <c r="Q18" s="215"/>
      <c r="R18" s="215"/>
      <c r="S18" s="215"/>
      <c r="T18" s="215"/>
      <c r="U18" s="215"/>
      <c r="V18" s="215"/>
      <c r="W18" s="215"/>
    </row>
    <row r="19" spans="2:23" s="20" customFormat="1" ht="33" customHeight="1">
      <c r="B19" s="88"/>
      <c r="D19" s="98" t="s">
        <v>85</v>
      </c>
      <c r="E19" s="99">
        <f>IF($K$9="","",IF($K$9=$S$12,S16,Q16))</f>
        <v>0.5</v>
      </c>
      <c r="F19" s="176">
        <v>0.5</v>
      </c>
      <c r="G19" s="22" t="str">
        <f t="shared" si="0"/>
        <v>ok</v>
      </c>
      <c r="H19" s="17"/>
      <c r="I19" s="17"/>
      <c r="J19" s="17"/>
      <c r="K19" s="17"/>
      <c r="L19" s="17"/>
      <c r="M19" s="75"/>
      <c r="O19" s="104">
        <v>0</v>
      </c>
      <c r="P19" s="105"/>
    </row>
    <row r="20" spans="2:23" s="20" customFormat="1" ht="26.1" customHeight="1">
      <c r="B20" s="88"/>
      <c r="G20" s="22"/>
      <c r="H20" s="17"/>
      <c r="I20" s="17"/>
      <c r="J20" s="17"/>
      <c r="K20" s="17"/>
      <c r="L20" s="17"/>
      <c r="M20" s="75"/>
      <c r="O20" s="104">
        <v>5.0000000000000001E-3</v>
      </c>
      <c r="P20" s="105"/>
    </row>
    <row r="21" spans="2:23" s="20" customFormat="1" ht="47.1" customHeight="1">
      <c r="B21" s="88"/>
      <c r="D21" s="98"/>
      <c r="G21" s="22"/>
      <c r="H21" s="17"/>
      <c r="I21" s="17"/>
      <c r="J21" s="17"/>
      <c r="K21" s="17"/>
      <c r="L21" s="17"/>
      <c r="M21" s="75"/>
      <c r="O21" s="106">
        <v>0.01</v>
      </c>
      <c r="P21" s="105"/>
    </row>
    <row r="22" spans="2:23" s="20" customFormat="1" ht="26.1" customHeight="1">
      <c r="B22" s="88"/>
      <c r="C22" s="92" t="s">
        <v>62</v>
      </c>
      <c r="D22" s="92" t="s">
        <v>83</v>
      </c>
      <c r="E22" s="103"/>
      <c r="F22" s="69"/>
      <c r="G22" s="97"/>
      <c r="H22" s="17"/>
      <c r="I22" s="17"/>
      <c r="J22" s="17"/>
      <c r="K22" s="17"/>
      <c r="L22" s="17"/>
      <c r="M22" s="75"/>
      <c r="O22" s="106">
        <v>0.02</v>
      </c>
      <c r="P22" s="105"/>
    </row>
    <row r="23" spans="2:23" s="20" customFormat="1" ht="33" customHeight="1">
      <c r="B23" s="88"/>
      <c r="D23" s="78" t="s">
        <v>58</v>
      </c>
      <c r="E23" s="99">
        <f>IF($K$9="","",IF($K$9=$S$12,S17,Q17))</f>
        <v>0.65</v>
      </c>
      <c r="F23" s="176">
        <v>0.65</v>
      </c>
      <c r="G23" s="22" t="str">
        <f t="shared" ref="G23" si="1">IF(F23="","",IF(F23&gt;E23,"za wysoki poziom dofinansowania","ok"))</f>
        <v>ok</v>
      </c>
      <c r="H23" s="17"/>
      <c r="I23" s="17"/>
      <c r="J23" s="17"/>
      <c r="K23" s="17"/>
      <c r="L23" s="17"/>
      <c r="M23" s="75"/>
      <c r="O23" s="106">
        <v>0.03</v>
      </c>
      <c r="P23" s="105"/>
    </row>
    <row r="24" spans="2:23" s="20" customFormat="1" ht="33" customHeight="1">
      <c r="B24" s="88"/>
      <c r="D24" s="107" t="str">
        <f t="shared" ref="D24" si="2">IF(C23="","",IF(C23&gt;A23,"za wysoki poziom dofinansowania","ok"))</f>
        <v/>
      </c>
      <c r="E24" s="17"/>
      <c r="F24" s="17"/>
      <c r="G24" s="17"/>
      <c r="H24" s="17"/>
      <c r="I24" s="17"/>
      <c r="J24" s="17"/>
      <c r="K24" s="17"/>
      <c r="L24" s="17"/>
      <c r="M24" s="75"/>
      <c r="O24" s="106">
        <v>0.04</v>
      </c>
      <c r="P24" s="105"/>
    </row>
    <row r="25" spans="2:23" s="20" customFormat="1" ht="33" customHeight="1">
      <c r="B25" s="88"/>
      <c r="D25" s="78" t="s">
        <v>64</v>
      </c>
      <c r="E25" s="99">
        <v>0.7</v>
      </c>
      <c r="F25" s="176">
        <v>0.7</v>
      </c>
      <c r="G25" s="22" t="str">
        <f>IF(F25="","",IF(F25&gt;E25,"za wysoki poziom dofinansowania","ok"))</f>
        <v>ok</v>
      </c>
      <c r="H25" s="17"/>
      <c r="I25" s="17"/>
      <c r="J25" s="17"/>
      <c r="K25" s="17"/>
      <c r="L25" s="17"/>
      <c r="M25" s="75"/>
      <c r="O25" s="106">
        <v>0.05</v>
      </c>
    </row>
    <row r="26" spans="2:23" s="20" customFormat="1" ht="33" customHeight="1">
      <c r="B26" s="88"/>
      <c r="D26" s="78" t="s">
        <v>96</v>
      </c>
      <c r="F26" s="176">
        <v>7.0000000000000007E-2</v>
      </c>
      <c r="G26" s="22"/>
      <c r="H26" s="17"/>
      <c r="I26" s="17"/>
      <c r="J26" s="17"/>
      <c r="K26" s="17"/>
      <c r="L26" s="17"/>
      <c r="M26" s="75"/>
      <c r="O26" s="106">
        <v>0.06</v>
      </c>
    </row>
    <row r="27" spans="2:23" s="20" customFormat="1" ht="18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3"/>
      <c r="O27" s="106">
        <v>7.0000000000000007E-2</v>
      </c>
    </row>
    <row r="28" spans="2:23" s="20" customFormat="1" ht="18" customHeight="1"/>
    <row r="29" spans="2:23" s="20" customFormat="1" ht="18" customHeight="1"/>
    <row r="30" spans="2:23" s="20" customFormat="1" ht="27.95" customHeight="1">
      <c r="B30" s="81"/>
      <c r="C30" s="201" t="s">
        <v>41</v>
      </c>
      <c r="D30" s="201"/>
      <c r="E30" s="201"/>
      <c r="F30" s="201"/>
      <c r="G30" s="109"/>
      <c r="H30" s="70"/>
      <c r="I30" s="70"/>
      <c r="J30" s="70"/>
      <c r="K30" s="70"/>
      <c r="L30" s="70"/>
      <c r="M30" s="70"/>
      <c r="N30" s="17"/>
    </row>
    <row r="31" spans="2:23" s="20" customFormat="1" ht="27.95" customHeight="1">
      <c r="B31" s="95"/>
      <c r="C31" s="201"/>
      <c r="D31" s="201"/>
      <c r="E31" s="201"/>
      <c r="F31" s="201"/>
      <c r="G31" s="110"/>
      <c r="H31" s="17"/>
      <c r="I31" s="17"/>
      <c r="J31" s="17"/>
      <c r="K31" s="17"/>
      <c r="L31" s="17"/>
      <c r="M31" s="66"/>
      <c r="N31" s="17"/>
      <c r="O31" s="17"/>
    </row>
    <row r="32" spans="2:23" s="20" customFormat="1" ht="32.1" customHeight="1" thickBot="1">
      <c r="B32" s="95"/>
      <c r="G32" s="60" t="s">
        <v>22</v>
      </c>
      <c r="H32" s="60" t="s">
        <v>25</v>
      </c>
      <c r="I32" s="60" t="s">
        <v>11</v>
      </c>
      <c r="J32" s="60"/>
      <c r="K32" s="111"/>
      <c r="M32" s="112"/>
      <c r="N32" s="69"/>
      <c r="O32" s="113"/>
    </row>
    <row r="33" spans="1:15" s="20" customFormat="1" ht="27" customHeight="1" thickBot="1">
      <c r="B33" s="95"/>
      <c r="C33" s="114"/>
      <c r="D33" s="115" t="s">
        <v>29</v>
      </c>
      <c r="E33" s="116"/>
      <c r="F33" s="116"/>
      <c r="G33" s="117">
        <f>G51</f>
        <v>0</v>
      </c>
      <c r="H33" s="117">
        <f>H51</f>
        <v>0</v>
      </c>
      <c r="I33" s="118">
        <f>I51</f>
        <v>0</v>
      </c>
      <c r="J33" s="76"/>
      <c r="K33" s="76"/>
      <c r="L33" s="76"/>
      <c r="M33" s="112"/>
      <c r="N33" s="69"/>
      <c r="O33" s="69"/>
    </row>
    <row r="34" spans="1:15" s="20" customFormat="1" ht="24" customHeight="1">
      <c r="B34" s="95"/>
      <c r="D34" s="69" t="s">
        <v>30</v>
      </c>
      <c r="G34" s="119">
        <f>G51-G49</f>
        <v>0</v>
      </c>
      <c r="H34" s="119">
        <f t="shared" ref="H34:I34" si="3">H51-H49</f>
        <v>0</v>
      </c>
      <c r="I34" s="119">
        <f t="shared" si="3"/>
        <v>0</v>
      </c>
      <c r="J34" s="76"/>
      <c r="K34" s="76"/>
      <c r="L34" s="76"/>
      <c r="M34" s="112"/>
      <c r="N34" s="69"/>
      <c r="O34" s="69"/>
    </row>
    <row r="35" spans="1:15" s="20" customFormat="1" ht="27.95" customHeight="1">
      <c r="B35" s="95"/>
      <c r="D35" s="69" t="s">
        <v>31</v>
      </c>
      <c r="G35" s="119">
        <f>G49</f>
        <v>0</v>
      </c>
      <c r="H35" s="119">
        <f t="shared" ref="H35:I35" si="4">H49</f>
        <v>0</v>
      </c>
      <c r="I35" s="119">
        <f t="shared" si="4"/>
        <v>0</v>
      </c>
      <c r="J35" s="207"/>
      <c r="K35" s="207"/>
      <c r="L35" s="207"/>
      <c r="M35" s="208"/>
      <c r="N35" s="120"/>
      <c r="O35" s="121"/>
    </row>
    <row r="36" spans="1:15" s="20" customFormat="1" ht="9" customHeight="1">
      <c r="B36" s="95"/>
      <c r="D36" s="69"/>
      <c r="G36" s="119"/>
      <c r="H36" s="119"/>
      <c r="I36" s="119"/>
      <c r="J36" s="76"/>
      <c r="K36" s="76"/>
      <c r="L36" s="76"/>
      <c r="M36" s="112"/>
      <c r="N36" s="69"/>
      <c r="O36" s="69"/>
    </row>
    <row r="37" spans="1:15" s="20" customFormat="1" ht="27.95" customHeight="1">
      <c r="A37" s="79"/>
      <c r="B37" s="80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83"/>
    </row>
    <row r="38" spans="1:15" ht="27.95" customHeight="1">
      <c r="C38" s="200" t="s">
        <v>43</v>
      </c>
      <c r="D38" s="200"/>
      <c r="E38" s="200"/>
      <c r="F38" s="63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27.95" customHeight="1">
      <c r="B39" s="85"/>
      <c r="C39" s="200"/>
      <c r="D39" s="200"/>
      <c r="E39" s="200"/>
      <c r="F39" s="122"/>
      <c r="G39" s="123"/>
      <c r="H39" s="123"/>
      <c r="I39" s="123"/>
      <c r="J39" s="123"/>
      <c r="K39" s="123"/>
      <c r="L39" s="123"/>
      <c r="M39" s="66"/>
      <c r="N39" s="17"/>
      <c r="O39" s="17"/>
    </row>
    <row r="40" spans="1:15" s="20" customFormat="1" ht="63" customHeight="1">
      <c r="B40" s="95"/>
      <c r="C40" s="81"/>
      <c r="D40" s="211" t="s">
        <v>49</v>
      </c>
      <c r="E40" s="211"/>
      <c r="F40" s="124" t="s">
        <v>50</v>
      </c>
      <c r="G40" s="124" t="s">
        <v>22</v>
      </c>
      <c r="H40" s="124" t="s">
        <v>25</v>
      </c>
      <c r="I40" s="124" t="s">
        <v>11</v>
      </c>
      <c r="J40" s="124" t="s">
        <v>15</v>
      </c>
      <c r="K40" s="124" t="s">
        <v>26</v>
      </c>
      <c r="L40" s="97"/>
      <c r="M40" s="125"/>
      <c r="N40" s="60"/>
    </row>
    <row r="41" spans="1:15" s="20" customFormat="1" ht="21.95" customHeight="1">
      <c r="B41" s="95"/>
      <c r="C41" s="126" t="s">
        <v>6</v>
      </c>
      <c r="D41" s="126" t="s">
        <v>5</v>
      </c>
      <c r="E41" s="126"/>
      <c r="F41" s="126" t="s">
        <v>5</v>
      </c>
      <c r="G41" s="127">
        <f t="shared" ref="G41:I49" si="5">G56+G71</f>
        <v>0</v>
      </c>
      <c r="H41" s="127">
        <f t="shared" si="5"/>
        <v>0</v>
      </c>
      <c r="I41" s="127">
        <f t="shared" si="5"/>
        <v>0</v>
      </c>
      <c r="J41" s="128" t="e">
        <f>H41/$H$51</f>
        <v>#DIV/0!</v>
      </c>
      <c r="K41" s="129" t="s">
        <v>27</v>
      </c>
      <c r="M41" s="130"/>
      <c r="N41" s="76"/>
    </row>
    <row r="42" spans="1:15" s="20" customFormat="1" ht="21.95" hidden="1" customHeight="1">
      <c r="B42" s="95"/>
      <c r="C42" s="131" t="s">
        <v>76</v>
      </c>
      <c r="D42" s="132" t="s">
        <v>77</v>
      </c>
      <c r="E42" s="133"/>
      <c r="G42" s="134">
        <f t="shared" si="5"/>
        <v>0</v>
      </c>
      <c r="H42" s="134">
        <f t="shared" si="5"/>
        <v>0</v>
      </c>
      <c r="I42" s="134">
        <f t="shared" si="5"/>
        <v>0</v>
      </c>
      <c r="J42" s="135"/>
      <c r="K42" s="136"/>
      <c r="M42" s="130"/>
      <c r="N42" s="76"/>
    </row>
    <row r="43" spans="1:15" s="20" customFormat="1" ht="48.95" hidden="1" customHeight="1">
      <c r="B43" s="95"/>
      <c r="C43" s="131" t="s">
        <v>76</v>
      </c>
      <c r="D43" s="214" t="s">
        <v>24</v>
      </c>
      <c r="E43" s="214"/>
      <c r="G43" s="134">
        <f t="shared" si="5"/>
        <v>0</v>
      </c>
      <c r="H43" s="134">
        <f t="shared" si="5"/>
        <v>0</v>
      </c>
      <c r="I43" s="134">
        <f t="shared" si="5"/>
        <v>0</v>
      </c>
      <c r="J43" s="135"/>
      <c r="K43" s="136"/>
      <c r="M43" s="130"/>
      <c r="N43" s="76"/>
    </row>
    <row r="44" spans="1:15" s="20" customFormat="1" ht="21.95" customHeight="1">
      <c r="B44" s="95"/>
      <c r="C44" s="126" t="s">
        <v>7</v>
      </c>
      <c r="D44" s="126" t="s">
        <v>10</v>
      </c>
      <c r="E44" s="126"/>
      <c r="F44" s="126" t="s">
        <v>10</v>
      </c>
      <c r="G44" s="127">
        <f t="shared" si="5"/>
        <v>0</v>
      </c>
      <c r="H44" s="127">
        <f t="shared" si="5"/>
        <v>0</v>
      </c>
      <c r="I44" s="127">
        <f t="shared" si="5"/>
        <v>0</v>
      </c>
      <c r="J44" s="128" t="e">
        <f t="shared" ref="J44:J49" si="6">H44/$H$51</f>
        <v>#DIV/0!</v>
      </c>
      <c r="K44" s="129" t="s">
        <v>27</v>
      </c>
      <c r="M44" s="130"/>
      <c r="N44" s="76"/>
    </row>
    <row r="45" spans="1:15" s="20" customFormat="1" ht="21.95" customHeight="1">
      <c r="B45" s="95"/>
      <c r="C45" s="126" t="s">
        <v>8</v>
      </c>
      <c r="D45" s="126" t="s">
        <v>52</v>
      </c>
      <c r="E45" s="126"/>
      <c r="F45" s="126" t="s">
        <v>53</v>
      </c>
      <c r="G45" s="127">
        <f t="shared" si="5"/>
        <v>0</v>
      </c>
      <c r="H45" s="127">
        <f t="shared" si="5"/>
        <v>0</v>
      </c>
      <c r="I45" s="127">
        <f t="shared" si="5"/>
        <v>0</v>
      </c>
      <c r="J45" s="128" t="e">
        <f t="shared" si="6"/>
        <v>#DIV/0!</v>
      </c>
      <c r="K45" s="129" t="s">
        <v>27</v>
      </c>
      <c r="M45" s="130"/>
      <c r="N45" s="76"/>
    </row>
    <row r="46" spans="1:15" s="20" customFormat="1" ht="21.95" customHeight="1">
      <c r="B46" s="95"/>
      <c r="C46" s="126" t="s">
        <v>9</v>
      </c>
      <c r="D46" s="126" t="s">
        <v>3</v>
      </c>
      <c r="E46" s="126"/>
      <c r="F46" s="126" t="s">
        <v>3</v>
      </c>
      <c r="G46" s="127">
        <f t="shared" si="5"/>
        <v>0</v>
      </c>
      <c r="H46" s="127">
        <f t="shared" si="5"/>
        <v>0</v>
      </c>
      <c r="I46" s="127">
        <f t="shared" si="5"/>
        <v>0</v>
      </c>
      <c r="J46" s="128" t="e">
        <f t="shared" si="6"/>
        <v>#DIV/0!</v>
      </c>
      <c r="K46" s="129" t="s">
        <v>27</v>
      </c>
      <c r="M46" s="130"/>
      <c r="N46" s="76"/>
    </row>
    <row r="47" spans="1:15" s="20" customFormat="1" ht="21.95" customHeight="1">
      <c r="B47" s="95"/>
      <c r="C47" s="126" t="s">
        <v>78</v>
      </c>
      <c r="D47" s="126" t="s">
        <v>4</v>
      </c>
      <c r="E47" s="126"/>
      <c r="F47" s="126" t="s">
        <v>4</v>
      </c>
      <c r="G47" s="127">
        <f t="shared" si="5"/>
        <v>0</v>
      </c>
      <c r="H47" s="127">
        <f t="shared" si="5"/>
        <v>0</v>
      </c>
      <c r="I47" s="127">
        <f t="shared" si="5"/>
        <v>0</v>
      </c>
      <c r="J47" s="128" t="e">
        <f t="shared" si="6"/>
        <v>#DIV/0!</v>
      </c>
      <c r="K47" s="129" t="s">
        <v>27</v>
      </c>
      <c r="M47" s="130"/>
      <c r="N47" s="76"/>
    </row>
    <row r="48" spans="1:15" s="20" customFormat="1" ht="21.95" customHeight="1">
      <c r="B48" s="95"/>
      <c r="C48" s="126" t="s">
        <v>48</v>
      </c>
      <c r="D48" s="126" t="s">
        <v>65</v>
      </c>
      <c r="E48" s="126"/>
      <c r="F48" s="126" t="s">
        <v>65</v>
      </c>
      <c r="G48" s="127">
        <f t="shared" si="5"/>
        <v>0</v>
      </c>
      <c r="H48" s="127">
        <f t="shared" si="5"/>
        <v>0</v>
      </c>
      <c r="I48" s="127">
        <f t="shared" si="5"/>
        <v>0</v>
      </c>
      <c r="J48" s="128" t="e">
        <f t="shared" si="6"/>
        <v>#DIV/0!</v>
      </c>
      <c r="K48" s="129" t="s">
        <v>27</v>
      </c>
      <c r="M48" s="130"/>
      <c r="N48" s="76"/>
    </row>
    <row r="49" spans="2:15" s="20" customFormat="1" ht="20.100000000000001" customHeight="1">
      <c r="B49" s="95"/>
      <c r="C49" s="126" t="s">
        <v>51</v>
      </c>
      <c r="D49" s="126" t="s">
        <v>36</v>
      </c>
      <c r="E49" s="137"/>
      <c r="F49" s="126" t="s">
        <v>36</v>
      </c>
      <c r="G49" s="127">
        <f t="shared" si="5"/>
        <v>0</v>
      </c>
      <c r="H49" s="127">
        <f t="shared" si="5"/>
        <v>0</v>
      </c>
      <c r="I49" s="127">
        <f t="shared" si="5"/>
        <v>0</v>
      </c>
      <c r="J49" s="128" t="e">
        <f t="shared" si="6"/>
        <v>#DIV/0!</v>
      </c>
      <c r="K49" s="129" t="s">
        <v>28</v>
      </c>
      <c r="M49" s="130"/>
      <c r="N49" s="76"/>
    </row>
    <row r="50" spans="2:15" s="20" customFormat="1" ht="9" customHeight="1" thickBot="1">
      <c r="B50" s="95"/>
      <c r="D50" s="28"/>
      <c r="E50" s="28"/>
      <c r="F50" s="28"/>
      <c r="G50" s="28"/>
      <c r="H50" s="28"/>
      <c r="I50" s="28"/>
      <c r="J50" s="28"/>
      <c r="K50" s="28"/>
      <c r="L50" s="138"/>
      <c r="M50" s="79"/>
    </row>
    <row r="51" spans="2:15" s="20" customFormat="1" ht="35.1" customHeight="1" thickBot="1">
      <c r="B51" s="95"/>
      <c r="D51" s="139" t="s">
        <v>29</v>
      </c>
      <c r="E51" s="115"/>
      <c r="F51" s="115"/>
      <c r="G51" s="140">
        <f>SUM(G41:G49)</f>
        <v>0</v>
      </c>
      <c r="H51" s="140">
        <f>SUM(H41:H49)</f>
        <v>0</v>
      </c>
      <c r="I51" s="141">
        <f>SUM(I41:I49)</f>
        <v>0</v>
      </c>
      <c r="J51" s="142" t="e">
        <f>SUM(J41:J50)</f>
        <v>#DIV/0!</v>
      </c>
      <c r="M51" s="79"/>
      <c r="O51" s="143"/>
    </row>
    <row r="52" spans="2:15" s="20" customFormat="1" ht="35.1" customHeight="1">
      <c r="B52" s="95"/>
      <c r="D52" s="69"/>
      <c r="E52" s="69"/>
      <c r="F52" s="69"/>
      <c r="G52" s="144"/>
      <c r="H52" s="144"/>
      <c r="I52" s="144"/>
      <c r="J52" s="142"/>
      <c r="M52" s="79"/>
      <c r="O52" s="143"/>
    </row>
    <row r="53" spans="2:15" s="20" customFormat="1" ht="35.1" customHeight="1">
      <c r="B53" s="95"/>
      <c r="C53" s="20" t="s">
        <v>80</v>
      </c>
      <c r="D53" s="69"/>
      <c r="E53" s="69"/>
      <c r="F53" s="69"/>
      <c r="G53" s="144"/>
      <c r="H53" s="144"/>
      <c r="I53" s="144"/>
      <c r="J53" s="142"/>
      <c r="M53" s="79"/>
      <c r="O53" s="143"/>
    </row>
    <row r="54" spans="2:15" s="20" customFormat="1" ht="35.1" customHeight="1">
      <c r="B54" s="95"/>
      <c r="C54" s="69" t="str">
        <f>C15</f>
        <v xml:space="preserve">Typ projektu: </v>
      </c>
      <c r="D54" s="69" t="str">
        <f>D15</f>
        <v>9.4 B 1) Modernizacja energetyczna MŚP-projekty w zakresie zwiększania efektywności energetycznej w MŚP</v>
      </c>
      <c r="E54" s="69"/>
      <c r="F54" s="69"/>
      <c r="G54" s="144"/>
      <c r="H54" s="144"/>
      <c r="I54" s="144"/>
      <c r="J54" s="142"/>
      <c r="M54" s="79"/>
      <c r="O54" s="143"/>
    </row>
    <row r="55" spans="2:15" s="20" customFormat="1" ht="35.1" customHeight="1">
      <c r="B55" s="95"/>
      <c r="C55" s="81"/>
      <c r="D55" s="211" t="s">
        <v>49</v>
      </c>
      <c r="E55" s="211"/>
      <c r="F55" s="124" t="s">
        <v>50</v>
      </c>
      <c r="G55" s="124" t="s">
        <v>22</v>
      </c>
      <c r="H55" s="124" t="s">
        <v>25</v>
      </c>
      <c r="I55" s="124" t="s">
        <v>11</v>
      </c>
      <c r="J55" s="124" t="s">
        <v>15</v>
      </c>
      <c r="K55" s="124" t="s">
        <v>26</v>
      </c>
      <c r="M55" s="79"/>
      <c r="O55" s="143"/>
    </row>
    <row r="56" spans="2:15" s="20" customFormat="1" ht="24.95" customHeight="1">
      <c r="B56" s="95"/>
      <c r="C56" s="126" t="s">
        <v>6</v>
      </c>
      <c r="D56" s="126" t="s">
        <v>5</v>
      </c>
      <c r="E56" s="126"/>
      <c r="F56" s="126" t="s">
        <v>5</v>
      </c>
      <c r="G56" s="127">
        <f>'Typ B1) Art. 38'!C2+'Typ B1) Art. 38'!C3+'Typ B1) Art. 38 a - 1 element'!C2+'Typ B1) Art. 38 a - 1 element'!C3+'Typ B1) Art. 38 a'!C2+'Typ B1) Art. 38 a'!C3+'Typ B1) Art. 41'!C2+'Typ B1) Art. 41'!C3</f>
        <v>0</v>
      </c>
      <c r="H56" s="127">
        <f>'Typ B1) Art. 38'!D2+'Typ B1) Art. 38'!D3+'Typ B1) Art. 38 a - 1 element'!D2+'Typ B1) Art. 38 a - 1 element'!D3+'Typ B1) Art. 38 a'!D2+'Typ B1) Art. 38 a'!D3+'Typ B1) Art. 41'!D2+'Typ B1) Art. 41'!D3</f>
        <v>0</v>
      </c>
      <c r="I56" s="127">
        <f>'Typ B1) Art. 38'!E2+'Typ B1) Art. 38'!E3+'Typ B1) Art. 38 a - 1 element'!E2+'Typ B1) Art. 38 a - 1 element'!E3+'Typ B1) Art. 38 a'!E2+'Typ B1) Art. 38 a'!E3+'Typ B1) Art. 41'!E2+'Typ B1) Art. 41'!E3</f>
        <v>0</v>
      </c>
      <c r="J56" s="128" t="e">
        <f>H56/$H$51</f>
        <v>#DIV/0!</v>
      </c>
      <c r="K56" s="129" t="s">
        <v>27</v>
      </c>
      <c r="M56" s="79"/>
      <c r="O56" s="143"/>
    </row>
    <row r="57" spans="2:15" s="20" customFormat="1" ht="35.1" hidden="1" customHeight="1">
      <c r="B57" s="95"/>
      <c r="C57" s="131" t="s">
        <v>76</v>
      </c>
      <c r="D57" s="132" t="s">
        <v>77</v>
      </c>
      <c r="E57" s="133"/>
      <c r="G57" s="145"/>
      <c r="H57" s="145"/>
      <c r="I57" s="145"/>
      <c r="J57" s="135"/>
      <c r="K57" s="136" t="s">
        <v>27</v>
      </c>
      <c r="M57" s="79"/>
      <c r="O57" s="143"/>
    </row>
    <row r="58" spans="2:15" s="20" customFormat="1" ht="45.95" hidden="1" customHeight="1">
      <c r="B58" s="95"/>
      <c r="C58" s="131" t="s">
        <v>76</v>
      </c>
      <c r="D58" s="214" t="s">
        <v>24</v>
      </c>
      <c r="E58" s="214"/>
      <c r="G58" s="145"/>
      <c r="H58" s="145"/>
      <c r="I58" s="145"/>
      <c r="J58" s="135"/>
      <c r="K58" s="136" t="s">
        <v>27</v>
      </c>
      <c r="M58" s="79"/>
      <c r="O58" s="143"/>
    </row>
    <row r="59" spans="2:15" s="20" customFormat="1" ht="24.95" customHeight="1">
      <c r="B59" s="95"/>
      <c r="C59" s="126" t="s">
        <v>7</v>
      </c>
      <c r="D59" s="126" t="s">
        <v>10</v>
      </c>
      <c r="E59" s="126"/>
      <c r="F59" s="126" t="s">
        <v>10</v>
      </c>
      <c r="G59" s="127">
        <f>'Typ B1) Art. 38'!C4+'Typ B1) Art. 38 a - 1 element'!C4+'Typ B1) Art. 38 a'!C4+'Typ B1) Art. 41'!C4</f>
        <v>0</v>
      </c>
      <c r="H59" s="127">
        <f>'Typ B1) Art. 38'!D4+'Typ B1) Art. 38 a - 1 element'!D4+'Typ B1) Art. 38 a'!D4+'Typ B1) Art. 41'!D4</f>
        <v>0</v>
      </c>
      <c r="I59" s="127">
        <f>'Typ B1) Art. 38'!E4+'Typ B1) Art. 38 a - 1 element'!E4+'Typ B1) Art. 38 a'!E4+'Typ B1) Art. 41'!E4</f>
        <v>0</v>
      </c>
      <c r="J59" s="128" t="e">
        <f t="shared" ref="J59:J64" si="7">H59/$H$51</f>
        <v>#DIV/0!</v>
      </c>
      <c r="K59" s="129" t="s">
        <v>27</v>
      </c>
      <c r="M59" s="79"/>
      <c r="O59" s="143"/>
    </row>
    <row r="60" spans="2:15" s="20" customFormat="1" ht="24.95" customHeight="1">
      <c r="B60" s="95"/>
      <c r="C60" s="126" t="s">
        <v>8</v>
      </c>
      <c r="D60" s="126" t="s">
        <v>52</v>
      </c>
      <c r="E60" s="126"/>
      <c r="F60" s="126" t="s">
        <v>53</v>
      </c>
      <c r="G60" s="127">
        <f>'Typ B1) Art. 38'!C5+'Typ B1) Art. 38 a - 1 element'!C5+'Typ B1) Art. 38 a'!C5+'Typ B1) Art. 41'!C5</f>
        <v>0</v>
      </c>
      <c r="H60" s="127">
        <f>'Typ B1) Art. 38'!D5+'Typ B1) Art. 38 a - 1 element'!D5+'Typ B1) Art. 38 a'!D5+'Typ B1) Art. 41'!D5</f>
        <v>0</v>
      </c>
      <c r="I60" s="127">
        <f>'Typ B1) Art. 38'!E5+'Typ B1) Art. 38 a - 1 element'!E5+'Typ B1) Art. 38 a'!E5+'Typ B1) Art. 41'!E5</f>
        <v>0</v>
      </c>
      <c r="J60" s="128" t="e">
        <f t="shared" si="7"/>
        <v>#DIV/0!</v>
      </c>
      <c r="K60" s="129" t="s">
        <v>27</v>
      </c>
      <c r="M60" s="79"/>
      <c r="O60" s="143"/>
    </row>
    <row r="61" spans="2:15" s="20" customFormat="1" ht="24.95" customHeight="1">
      <c r="B61" s="95"/>
      <c r="C61" s="126" t="s">
        <v>9</v>
      </c>
      <c r="D61" s="126" t="s">
        <v>3</v>
      </c>
      <c r="E61" s="126"/>
      <c r="F61" s="126" t="s">
        <v>3</v>
      </c>
      <c r="G61" s="127">
        <f>'Typ B1) Art. 38'!C6+'Typ B1) Art. 38 a - 1 element'!C6+'Typ B1) Art. 38 a'!C6+'Typ B1) Art. 41'!C6</f>
        <v>0</v>
      </c>
      <c r="H61" s="127">
        <f>'Typ B1) Art. 38'!D6+'Typ B1) Art. 38 a - 1 element'!D6+'Typ B1) Art. 38 a'!D6+'Typ B1) Art. 41'!D6</f>
        <v>0</v>
      </c>
      <c r="I61" s="127">
        <f>'Typ B1) Art. 38'!E6+'Typ B1) Art. 38 a - 1 element'!E6+'Typ B1) Art. 38 a'!E6+'Typ B1) Art. 41'!E6</f>
        <v>0</v>
      </c>
      <c r="J61" s="128" t="e">
        <f t="shared" si="7"/>
        <v>#DIV/0!</v>
      </c>
      <c r="K61" s="129" t="s">
        <v>27</v>
      </c>
      <c r="M61" s="79"/>
      <c r="O61" s="143"/>
    </row>
    <row r="62" spans="2:15" s="20" customFormat="1" ht="24.95" customHeight="1">
      <c r="B62" s="95"/>
      <c r="C62" s="126" t="s">
        <v>78</v>
      </c>
      <c r="D62" s="126" t="s">
        <v>4</v>
      </c>
      <c r="E62" s="126"/>
      <c r="F62" s="126" t="s">
        <v>4</v>
      </c>
      <c r="G62" s="127">
        <f>'Typ B1) Art. 38'!C7+'Typ B1) Art. 38 a - 1 element'!C7+'Typ B1) Art. 38 a'!C7+'Typ B1) Art. 41'!C7</f>
        <v>0</v>
      </c>
      <c r="H62" s="127">
        <f>'Typ B1) Art. 38'!D7+'Typ B1) Art. 38 a - 1 element'!D7+'Typ B1) Art. 38 a'!D7+'Typ B1) Art. 41'!D7</f>
        <v>0</v>
      </c>
      <c r="I62" s="127">
        <f>'Typ B1) Art. 38'!E7+'Typ B1) Art. 38 a - 1 element'!E7+'Typ B1) Art. 38 a'!E7+'Typ B1) Art. 41'!E7</f>
        <v>0</v>
      </c>
      <c r="J62" s="128" t="e">
        <f t="shared" si="7"/>
        <v>#DIV/0!</v>
      </c>
      <c r="K62" s="129" t="s">
        <v>27</v>
      </c>
      <c r="M62" s="79"/>
      <c r="O62" s="143"/>
    </row>
    <row r="63" spans="2:15" s="20" customFormat="1" ht="24.95" customHeight="1">
      <c r="B63" s="95"/>
      <c r="C63" s="126" t="s">
        <v>48</v>
      </c>
      <c r="D63" s="126" t="s">
        <v>65</v>
      </c>
      <c r="E63" s="126"/>
      <c r="F63" s="126" t="s">
        <v>65</v>
      </c>
      <c r="G63" s="127">
        <f>'Typ B1) Art. 38'!C8+'Typ B1) Art. 38 a - 1 element'!C8+'Typ B1) Art. 38 a'!C8+'Typ B1) Art. 41'!C8</f>
        <v>0</v>
      </c>
      <c r="H63" s="127">
        <f>'Typ B1) Art. 38'!D8+'Typ B1) Art. 38 a - 1 element'!D8+'Typ B1) Art. 38 a'!D8+'Typ B1) Art. 41'!D8</f>
        <v>0</v>
      </c>
      <c r="I63" s="127">
        <f>'Typ B1) Art. 38'!E8+'Typ B1) Art. 38 a - 1 element'!E8+'Typ B1) Art. 38 a'!E8+'Typ B1) Art. 41'!E8</f>
        <v>0</v>
      </c>
      <c r="J63" s="128" t="e">
        <f t="shared" si="7"/>
        <v>#DIV/0!</v>
      </c>
      <c r="K63" s="129" t="s">
        <v>27</v>
      </c>
      <c r="M63" s="79"/>
      <c r="O63" s="143"/>
    </row>
    <row r="64" spans="2:15" s="20" customFormat="1" ht="24.95" customHeight="1">
      <c r="B64" s="95"/>
      <c r="C64" s="126" t="s">
        <v>51</v>
      </c>
      <c r="D64" s="126" t="s">
        <v>36</v>
      </c>
      <c r="E64" s="137"/>
      <c r="F64" s="126" t="s">
        <v>36</v>
      </c>
      <c r="G64" s="147">
        <f>ROUNDDOWN(SUM(G56:G63)*$F$26,2)</f>
        <v>0</v>
      </c>
      <c r="H64" s="147">
        <f>ROUNDDOWN(SUM(H56:H63)*$F$26,2)</f>
        <v>0</v>
      </c>
      <c r="I64" s="147">
        <f>ROUND(H64*$F$25,2)</f>
        <v>0</v>
      </c>
      <c r="J64" s="128" t="e">
        <f t="shared" si="7"/>
        <v>#DIV/0!</v>
      </c>
      <c r="K64" s="129" t="s">
        <v>28</v>
      </c>
      <c r="M64" s="79"/>
      <c r="O64" s="143"/>
    </row>
    <row r="65" spans="2:15" s="20" customFormat="1" ht="12" customHeight="1" thickBot="1">
      <c r="B65" s="95"/>
      <c r="D65" s="28"/>
      <c r="E65" s="28"/>
      <c r="F65" s="28"/>
      <c r="G65" s="146"/>
      <c r="H65" s="146"/>
      <c r="I65" s="146"/>
      <c r="J65" s="135"/>
      <c r="K65" s="138"/>
      <c r="M65" s="79"/>
      <c r="O65" s="143"/>
    </row>
    <row r="66" spans="2:15" s="20" customFormat="1" ht="35.1" customHeight="1" thickBot="1">
      <c r="B66" s="95"/>
      <c r="D66" s="139" t="s">
        <v>81</v>
      </c>
      <c r="E66" s="115"/>
      <c r="F66" s="115"/>
      <c r="G66" s="140">
        <f>SUM(G56:G64)</f>
        <v>0</v>
      </c>
      <c r="H66" s="140">
        <f>SUM(H56:H64)</f>
        <v>0</v>
      </c>
      <c r="I66" s="141">
        <f>SUM(I56:I64)</f>
        <v>0</v>
      </c>
      <c r="J66" s="142" t="e">
        <f>SUM(J56:J65)</f>
        <v>#DIV/0!</v>
      </c>
      <c r="M66" s="79"/>
      <c r="O66" s="143"/>
    </row>
    <row r="67" spans="2:15" s="20" customFormat="1" ht="35.1" customHeight="1">
      <c r="B67" s="95"/>
      <c r="D67" s="69"/>
      <c r="E67" s="69"/>
      <c r="F67" s="69"/>
      <c r="G67" s="144"/>
      <c r="H67" s="144"/>
      <c r="I67" s="144"/>
      <c r="J67" s="142"/>
      <c r="M67" s="79"/>
      <c r="O67" s="143"/>
    </row>
    <row r="68" spans="2:15" s="20" customFormat="1" ht="35.1" customHeight="1">
      <c r="B68" s="95"/>
      <c r="C68" s="20" t="s">
        <v>80</v>
      </c>
      <c r="D68" s="69"/>
      <c r="E68" s="69"/>
      <c r="F68" s="69"/>
      <c r="G68" s="144"/>
      <c r="H68" s="144"/>
      <c r="I68" s="144"/>
      <c r="J68" s="142"/>
      <c r="M68" s="79"/>
      <c r="O68" s="143"/>
    </row>
    <row r="69" spans="2:15" s="20" customFormat="1" ht="35.1" customHeight="1">
      <c r="B69" s="95"/>
      <c r="C69" s="69" t="str">
        <f>C22</f>
        <v xml:space="preserve">Typ projektu: </v>
      </c>
      <c r="D69" s="69" t="str">
        <f>D22</f>
        <v>9.4 B 2) Wsparcie dla MŚP w zakresie gospodarki obiegu zamkniętego (GOZ) i innych inwestycji ograniczających wpływ przedsiębiorstw na środowisko</v>
      </c>
      <c r="E69" s="69"/>
      <c r="F69" s="69"/>
      <c r="G69" s="144"/>
      <c r="H69" s="144"/>
      <c r="I69" s="144"/>
      <c r="J69" s="142"/>
      <c r="M69" s="79"/>
      <c r="O69" s="143"/>
    </row>
    <row r="70" spans="2:15" s="20" customFormat="1" ht="35.1" customHeight="1">
      <c r="B70" s="95"/>
      <c r="C70" s="81"/>
      <c r="D70" s="211" t="s">
        <v>49</v>
      </c>
      <c r="E70" s="211"/>
      <c r="F70" s="124" t="s">
        <v>50</v>
      </c>
      <c r="G70" s="124" t="s">
        <v>22</v>
      </c>
      <c r="H70" s="124" t="s">
        <v>25</v>
      </c>
      <c r="I70" s="124" t="s">
        <v>11</v>
      </c>
      <c r="J70" s="124" t="s">
        <v>15</v>
      </c>
      <c r="K70" s="124" t="s">
        <v>26</v>
      </c>
      <c r="M70" s="79"/>
      <c r="O70" s="143"/>
    </row>
    <row r="71" spans="2:15" s="20" customFormat="1" ht="24.95" customHeight="1">
      <c r="B71" s="95"/>
      <c r="C71" s="126" t="s">
        <v>6</v>
      </c>
      <c r="D71" s="126" t="s">
        <v>5</v>
      </c>
      <c r="E71" s="126"/>
      <c r="F71" s="126" t="s">
        <v>5</v>
      </c>
      <c r="G71" s="127">
        <f>'Typ B2) de minimis'!C2+'Typ B2) de minimis'!C3+'Typ B2) Art. 47'!C2+'Typ B2) Art. 47'!C3</f>
        <v>0</v>
      </c>
      <c r="H71" s="127">
        <f>'Typ B2) de minimis'!D2+'Typ B2) de minimis'!D3+'Typ B2) Art. 47'!D2+'Typ B2) Art. 47'!D3</f>
        <v>0</v>
      </c>
      <c r="I71" s="127">
        <f>'Typ B2) de minimis'!E2+'Typ B2) de minimis'!E3+'Typ B2) Art. 47'!E2+'Typ B2) Art. 47'!E3</f>
        <v>0</v>
      </c>
      <c r="J71" s="128" t="e">
        <f t="shared" ref="J71" si="8">H71/$H$51</f>
        <v>#DIV/0!</v>
      </c>
      <c r="K71" s="129" t="s">
        <v>27</v>
      </c>
      <c r="M71" s="79"/>
      <c r="O71" s="143"/>
    </row>
    <row r="72" spans="2:15" s="20" customFormat="1" ht="35.1" hidden="1" customHeight="1">
      <c r="B72" s="95"/>
      <c r="C72" s="131" t="s">
        <v>76</v>
      </c>
      <c r="D72" s="132" t="s">
        <v>77</v>
      </c>
      <c r="E72" s="133"/>
      <c r="G72" s="145"/>
      <c r="H72" s="145"/>
      <c r="I72" s="145"/>
      <c r="J72" s="135"/>
      <c r="K72" s="136" t="s">
        <v>27</v>
      </c>
      <c r="M72" s="79"/>
      <c r="O72" s="143"/>
    </row>
    <row r="73" spans="2:15" s="20" customFormat="1" ht="45" hidden="1" customHeight="1">
      <c r="B73" s="95"/>
      <c r="C73" s="131" t="s">
        <v>76</v>
      </c>
      <c r="D73" s="214" t="s">
        <v>24</v>
      </c>
      <c r="E73" s="214"/>
      <c r="G73" s="145"/>
      <c r="H73" s="145"/>
      <c r="I73" s="145"/>
      <c r="J73" s="135"/>
      <c r="K73" s="136" t="s">
        <v>27</v>
      </c>
      <c r="M73" s="79"/>
      <c r="O73" s="143"/>
    </row>
    <row r="74" spans="2:15" s="20" customFormat="1" ht="24.95" customHeight="1">
      <c r="B74" s="95"/>
      <c r="C74" s="126" t="s">
        <v>7</v>
      </c>
      <c r="D74" s="126" t="s">
        <v>10</v>
      </c>
      <c r="E74" s="126"/>
      <c r="F74" s="126" t="s">
        <v>10</v>
      </c>
      <c r="G74" s="127">
        <f>'Typ B2) de minimis'!C4+'Typ B2) Art. 47'!C4</f>
        <v>0</v>
      </c>
      <c r="H74" s="127">
        <f>'Typ B2) de minimis'!D4+'Typ B2) Art. 47'!D4</f>
        <v>0</v>
      </c>
      <c r="I74" s="127">
        <f>'Typ B2) de minimis'!E4+'Typ B2) Art. 47'!E4</f>
        <v>0</v>
      </c>
      <c r="J74" s="128" t="e">
        <f t="shared" ref="J74:J79" si="9">H74/$H$51</f>
        <v>#DIV/0!</v>
      </c>
      <c r="K74" s="129" t="s">
        <v>27</v>
      </c>
      <c r="M74" s="79"/>
      <c r="O74" s="143"/>
    </row>
    <row r="75" spans="2:15" s="20" customFormat="1" ht="24.95" customHeight="1">
      <c r="B75" s="95"/>
      <c r="C75" s="126" t="s">
        <v>8</v>
      </c>
      <c r="D75" s="126" t="s">
        <v>52</v>
      </c>
      <c r="E75" s="126"/>
      <c r="F75" s="126" t="s">
        <v>53</v>
      </c>
      <c r="G75" s="127">
        <f>'Typ B2) de minimis'!C5+'Typ B2) Art. 47'!C5</f>
        <v>0</v>
      </c>
      <c r="H75" s="127">
        <f>'Typ B2) de minimis'!D5+'Typ B2) Art. 47'!D5</f>
        <v>0</v>
      </c>
      <c r="I75" s="127">
        <f>'Typ B2) de minimis'!E5+'Typ B2) Art. 47'!E5</f>
        <v>0</v>
      </c>
      <c r="J75" s="128" t="e">
        <f t="shared" si="9"/>
        <v>#DIV/0!</v>
      </c>
      <c r="K75" s="129" t="s">
        <v>27</v>
      </c>
      <c r="M75" s="79"/>
      <c r="O75" s="143"/>
    </row>
    <row r="76" spans="2:15" s="20" customFormat="1" ht="24.95" customHeight="1">
      <c r="B76" s="95"/>
      <c r="C76" s="126" t="s">
        <v>9</v>
      </c>
      <c r="D76" s="126" t="s">
        <v>3</v>
      </c>
      <c r="E76" s="126"/>
      <c r="F76" s="126" t="s">
        <v>3</v>
      </c>
      <c r="G76" s="127">
        <f>'Typ B2) de minimis'!C6+'Typ B2) Art. 47'!C6</f>
        <v>0</v>
      </c>
      <c r="H76" s="127">
        <f>'Typ B2) de minimis'!D6+'Typ B2) Art. 47'!D6</f>
        <v>0</v>
      </c>
      <c r="I76" s="127">
        <f>'Typ B2) de minimis'!E6+'Typ B2) Art. 47'!E6</f>
        <v>0</v>
      </c>
      <c r="J76" s="128" t="e">
        <f t="shared" si="9"/>
        <v>#DIV/0!</v>
      </c>
      <c r="K76" s="129" t="s">
        <v>27</v>
      </c>
      <c r="M76" s="79"/>
      <c r="O76" s="143"/>
    </row>
    <row r="77" spans="2:15" s="20" customFormat="1" ht="24.95" customHeight="1">
      <c r="B77" s="95"/>
      <c r="C77" s="126" t="s">
        <v>78</v>
      </c>
      <c r="D77" s="126" t="s">
        <v>4</v>
      </c>
      <c r="E77" s="126"/>
      <c r="F77" s="126" t="s">
        <v>4</v>
      </c>
      <c r="G77" s="127">
        <f>'Typ B2) de minimis'!C7+'Typ B2) Art. 47'!C7</f>
        <v>0</v>
      </c>
      <c r="H77" s="127">
        <f>'Typ B2) de minimis'!D7+'Typ B2) Art. 47'!D7</f>
        <v>0</v>
      </c>
      <c r="I77" s="127">
        <f>'Typ B2) de minimis'!E7+'Typ B2) Art. 47'!E7</f>
        <v>0</v>
      </c>
      <c r="J77" s="128" t="e">
        <f t="shared" si="9"/>
        <v>#DIV/0!</v>
      </c>
      <c r="K77" s="129" t="s">
        <v>27</v>
      </c>
      <c r="M77" s="79"/>
      <c r="O77" s="143"/>
    </row>
    <row r="78" spans="2:15" s="20" customFormat="1" ht="24.95" customHeight="1">
      <c r="B78" s="95"/>
      <c r="C78" s="126" t="s">
        <v>48</v>
      </c>
      <c r="D78" s="126" t="s">
        <v>65</v>
      </c>
      <c r="E78" s="126"/>
      <c r="F78" s="126" t="s">
        <v>65</v>
      </c>
      <c r="G78" s="127">
        <f>'Typ B2) de minimis'!C8+'Typ B2) Art. 47'!C8</f>
        <v>0</v>
      </c>
      <c r="H78" s="127">
        <f>'Typ B2) de minimis'!D8+'Typ B2) Art. 47'!D8</f>
        <v>0</v>
      </c>
      <c r="I78" s="127">
        <f>'Typ B2) de minimis'!E8+'Typ B2) Art. 47'!E8</f>
        <v>0</v>
      </c>
      <c r="J78" s="128" t="e">
        <f t="shared" si="9"/>
        <v>#DIV/0!</v>
      </c>
      <c r="K78" s="129" t="s">
        <v>27</v>
      </c>
      <c r="M78" s="79"/>
      <c r="O78" s="143"/>
    </row>
    <row r="79" spans="2:15" s="20" customFormat="1" ht="24.95" customHeight="1">
      <c r="B79" s="95"/>
      <c r="C79" s="126" t="s">
        <v>79</v>
      </c>
      <c r="D79" s="126" t="s">
        <v>36</v>
      </c>
      <c r="E79" s="137"/>
      <c r="F79" s="126" t="s">
        <v>36</v>
      </c>
      <c r="G79" s="147">
        <f>ROUND(SUM(G71:G78)*$F$26,2)</f>
        <v>0</v>
      </c>
      <c r="H79" s="147">
        <f>ROUNDDOWN(SUM(H71:H78)*$F$26,2)</f>
        <v>0</v>
      </c>
      <c r="I79" s="147">
        <f>ROUND(H79*$F$25,2)</f>
        <v>0</v>
      </c>
      <c r="J79" s="128" t="e">
        <f t="shared" si="9"/>
        <v>#DIV/0!</v>
      </c>
      <c r="K79" s="129" t="s">
        <v>28</v>
      </c>
      <c r="M79" s="79"/>
      <c r="O79" s="143"/>
    </row>
    <row r="80" spans="2:15" s="20" customFormat="1" ht="8.1" customHeight="1" thickBot="1">
      <c r="B80" s="95"/>
      <c r="D80" s="28"/>
      <c r="E80" s="28"/>
      <c r="F80" s="28"/>
      <c r="G80" s="146"/>
      <c r="H80" s="146"/>
      <c r="I80" s="146"/>
      <c r="J80" s="135"/>
      <c r="K80" s="138"/>
      <c r="M80" s="79"/>
      <c r="O80" s="143"/>
    </row>
    <row r="81" spans="2:15" s="20" customFormat="1" ht="35.1" customHeight="1" thickBot="1">
      <c r="B81" s="95"/>
      <c r="D81" s="139" t="s">
        <v>84</v>
      </c>
      <c r="E81" s="115"/>
      <c r="F81" s="115"/>
      <c r="G81" s="140">
        <f>SUM(G71:G79)</f>
        <v>0</v>
      </c>
      <c r="H81" s="140">
        <f>SUM(H71:H79)</f>
        <v>0</v>
      </c>
      <c r="I81" s="141">
        <f>SUM(I71:I79)</f>
        <v>0</v>
      </c>
      <c r="J81" s="142" t="e">
        <f>SUM(J71:J80)</f>
        <v>#DIV/0!</v>
      </c>
      <c r="M81" s="79"/>
      <c r="O81" s="143"/>
    </row>
    <row r="82" spans="2:15" s="20" customFormat="1" ht="39.950000000000003" customHeight="1"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3"/>
    </row>
    <row r="83" spans="2:15" s="20" customFormat="1" ht="27.95" customHeight="1">
      <c r="C83" s="201" t="s">
        <v>40</v>
      </c>
      <c r="D83" s="201"/>
      <c r="E83" s="17"/>
      <c r="F83" s="17"/>
      <c r="G83" s="17"/>
      <c r="H83" s="17"/>
      <c r="I83" s="17"/>
      <c r="J83" s="17"/>
      <c r="K83" s="17"/>
    </row>
    <row r="84" spans="2:15" s="20" customFormat="1" ht="27.95" customHeight="1">
      <c r="B84" s="85"/>
      <c r="C84" s="201"/>
      <c r="D84" s="201"/>
      <c r="E84" s="123"/>
      <c r="F84" s="123"/>
      <c r="G84" s="123"/>
      <c r="H84" s="123"/>
      <c r="I84" s="123"/>
      <c r="J84" s="123"/>
      <c r="K84" s="123"/>
      <c r="L84" s="123"/>
      <c r="M84" s="148"/>
    </row>
    <row r="85" spans="2:15" s="20" customFormat="1" ht="45" customHeight="1">
      <c r="B85" s="95"/>
      <c r="C85" s="109"/>
      <c r="E85" s="81"/>
      <c r="F85" s="81"/>
      <c r="G85" s="124" t="s">
        <v>22</v>
      </c>
      <c r="H85" s="124" t="s">
        <v>25</v>
      </c>
      <c r="I85" s="124" t="s">
        <v>11</v>
      </c>
      <c r="J85" s="124" t="s">
        <v>15</v>
      </c>
      <c r="M85" s="79"/>
    </row>
    <row r="86" spans="2:15" s="20" customFormat="1" ht="24" customHeight="1">
      <c r="B86" s="95"/>
      <c r="E86" s="69" t="s">
        <v>32</v>
      </c>
      <c r="F86" s="69"/>
      <c r="G86" s="149">
        <f>SUM(G87:G91)</f>
        <v>0</v>
      </c>
      <c r="H86" s="149">
        <f>SUM(H87:H91)</f>
        <v>0</v>
      </c>
      <c r="I86" s="149">
        <f>SUM(I87:I91)</f>
        <v>0</v>
      </c>
      <c r="J86" s="135" t="str">
        <f>IF($H$33=0,"",H86/$H$51)</f>
        <v/>
      </c>
      <c r="K86" s="135"/>
      <c r="M86" s="79"/>
    </row>
    <row r="87" spans="2:15" s="20" customFormat="1" ht="24" customHeight="1">
      <c r="B87" s="95"/>
      <c r="E87" s="150" t="s">
        <v>80</v>
      </c>
      <c r="F87" s="150" t="s">
        <v>57</v>
      </c>
      <c r="G87" s="151">
        <f>'Typ B1) Art. 38'!J1+'Typ B1) Art. 38'!J2</f>
        <v>0</v>
      </c>
      <c r="H87" s="151">
        <f>'Typ B1) Art. 38'!K1+'Typ B1) Art. 38'!K2</f>
        <v>0</v>
      </c>
      <c r="I87" s="151">
        <f>'Typ B1) Art. 38'!L1+'Typ B1) Art. 38'!L2</f>
        <v>0</v>
      </c>
      <c r="J87" s="135"/>
      <c r="K87" s="135"/>
      <c r="M87" s="79"/>
    </row>
    <row r="88" spans="2:15" s="20" customFormat="1" ht="24" customHeight="1">
      <c r="B88" s="95"/>
      <c r="E88" s="111"/>
      <c r="F88" s="150" t="s">
        <v>87</v>
      </c>
      <c r="G88" s="151">
        <f>'Typ B1) Art. 38 a - 1 element'!H1+'Typ B1) Art. 38 a - 1 element'!H2</f>
        <v>0</v>
      </c>
      <c r="H88" s="151">
        <f>'Typ B1) Art. 38 a - 1 element'!I1+'Typ B1) Art. 38 a - 1 element'!I2</f>
        <v>0</v>
      </c>
      <c r="I88" s="151">
        <f>'Typ B1) Art. 38 a - 1 element'!J1+'Typ B1) Art. 38 a - 1 element'!J2</f>
        <v>0</v>
      </c>
      <c r="J88" s="135"/>
      <c r="K88" s="135"/>
      <c r="M88" s="79"/>
    </row>
    <row r="89" spans="2:15" s="20" customFormat="1" ht="24" customHeight="1">
      <c r="B89" s="95"/>
      <c r="E89" s="111"/>
      <c r="F89" s="150" t="s">
        <v>86</v>
      </c>
      <c r="G89" s="151">
        <f>'Typ B1) Art. 38 a'!H1+'Typ B1) Art. 38 a'!H2</f>
        <v>0</v>
      </c>
      <c r="H89" s="151">
        <f>'Typ B1) Art. 38 a'!I1+'Typ B1) Art. 38 a'!I2</f>
        <v>0</v>
      </c>
      <c r="I89" s="151">
        <f>'Typ B1) Art. 38 a'!J1+'Typ B1) Art. 38 a'!J2</f>
        <v>0</v>
      </c>
      <c r="J89" s="135"/>
      <c r="K89" s="135"/>
      <c r="M89" s="79"/>
    </row>
    <row r="90" spans="2:15" s="20" customFormat="1" ht="24" customHeight="1">
      <c r="B90" s="95"/>
      <c r="E90" s="111"/>
      <c r="F90" s="150" t="s">
        <v>85</v>
      </c>
      <c r="G90" s="151">
        <f>'Typ B1) Art. 41'!H1+'Typ B1) Art. 41'!H2</f>
        <v>0</v>
      </c>
      <c r="H90" s="151">
        <f>'Typ B1) Art. 41'!I1+'Typ B1) Art. 41'!I2</f>
        <v>0</v>
      </c>
      <c r="I90" s="151">
        <f>'Typ B1) Art. 41'!J1+'Typ B1) Art. 41'!J2</f>
        <v>0</v>
      </c>
      <c r="J90" s="135"/>
      <c r="K90" s="135"/>
      <c r="M90" s="79"/>
    </row>
    <row r="91" spans="2:15" s="20" customFormat="1" ht="24" customHeight="1">
      <c r="B91" s="95"/>
      <c r="E91" s="111"/>
      <c r="F91" s="150" t="s">
        <v>58</v>
      </c>
      <c r="G91" s="151">
        <f>'Typ B2) Art. 47'!J1</f>
        <v>0</v>
      </c>
      <c r="H91" s="151">
        <f>'Typ B2) Art. 47'!K1</f>
        <v>0</v>
      </c>
      <c r="I91" s="151">
        <f>'Typ B2) Art. 47'!L1</f>
        <v>0</v>
      </c>
      <c r="J91" s="135"/>
      <c r="K91" s="135"/>
      <c r="M91" s="79"/>
    </row>
    <row r="92" spans="2:15" s="20" customFormat="1" ht="24" customHeight="1">
      <c r="B92" s="95"/>
      <c r="E92" s="69" t="s">
        <v>33</v>
      </c>
      <c r="F92" s="69"/>
      <c r="G92" s="149">
        <f>'Typ B1) Art. 38'!J3+'Typ B1) Art. 38 a - 1 element'!H3+'Typ B1) Art. 38 a'!H3+'Typ B1) Art. 41'!H3+'Typ B2) de minimis'!H3+'Typ B2) Art. 47'!J2+G35</f>
        <v>0</v>
      </c>
      <c r="H92" s="149">
        <f>'Typ B1) Art. 38'!K3+'Typ B1) Art. 38 a - 1 element'!I3+'Typ B1) Art. 38 a'!I3+'Typ B1) Art. 41'!I3+'Typ B2) de minimis'!I3+'Typ B2) Art. 47'!K2+H35</f>
        <v>0</v>
      </c>
      <c r="I92" s="149">
        <f>'Typ B1) Art. 38'!L3+'Typ B1) Art. 38 a - 1 element'!J3+'Typ B1) Art. 38 a'!J3+'Typ B1) Art. 41'!J3+'Typ B2) de minimis'!J3+'Typ B2) Art. 47'!L2+I35</f>
        <v>0</v>
      </c>
      <c r="J92" s="135" t="str">
        <f>IF($H$33=0,"",H92/$H$51)</f>
        <v/>
      </c>
      <c r="K92" s="135"/>
      <c r="M92" s="79"/>
    </row>
    <row r="93" spans="2:15" s="20" customFormat="1" ht="8.1" customHeight="1" thickBot="1">
      <c r="B93" s="95"/>
      <c r="E93" s="69"/>
      <c r="F93" s="69"/>
      <c r="G93" s="152"/>
      <c r="H93" s="152"/>
      <c r="I93" s="152"/>
      <c r="J93" s="135"/>
      <c r="K93" s="135"/>
      <c r="M93" s="79"/>
    </row>
    <row r="94" spans="2:15" s="20" customFormat="1" ht="24" customHeight="1" thickBot="1">
      <c r="B94" s="95"/>
      <c r="E94" s="139" t="s">
        <v>132</v>
      </c>
      <c r="F94" s="115"/>
      <c r="G94" s="153">
        <f>G86+G92</f>
        <v>0</v>
      </c>
      <c r="H94" s="153">
        <f>H86+H92</f>
        <v>0</v>
      </c>
      <c r="I94" s="154">
        <f>I86+I92</f>
        <v>0</v>
      </c>
      <c r="J94" s="135" t="e">
        <f>J92+J86</f>
        <v>#VALUE!</v>
      </c>
      <c r="K94" s="135"/>
      <c r="M94" s="79"/>
    </row>
    <row r="95" spans="2:15" s="20" customFormat="1" ht="24" customHeight="1">
      <c r="B95" s="95"/>
      <c r="E95" s="69"/>
      <c r="F95" s="69"/>
      <c r="G95" s="152" t="b">
        <f>G94=G51</f>
        <v>1</v>
      </c>
      <c r="H95" s="152" t="b">
        <f>H94=H51</f>
        <v>1</v>
      </c>
      <c r="I95" s="152" t="b">
        <f>I94=I51</f>
        <v>1</v>
      </c>
      <c r="J95" s="135"/>
      <c r="K95" s="135"/>
      <c r="M95" s="79"/>
    </row>
    <row r="96" spans="2:15">
      <c r="B96" s="88"/>
      <c r="M96" s="64"/>
    </row>
    <row r="97" spans="2:14" s="20" customFormat="1" ht="50.1" customHeight="1">
      <c r="B97" s="95"/>
      <c r="C97" s="155"/>
      <c r="D97" s="211" t="s">
        <v>49</v>
      </c>
      <c r="E97" s="211"/>
      <c r="F97" s="211"/>
      <c r="G97" s="124" t="s">
        <v>22</v>
      </c>
      <c r="H97" s="124" t="s">
        <v>25</v>
      </c>
      <c r="I97" s="124" t="s">
        <v>92</v>
      </c>
      <c r="J97" s="124" t="s">
        <v>93</v>
      </c>
      <c r="K97" s="124" t="s">
        <v>94</v>
      </c>
      <c r="M97" s="79"/>
    </row>
    <row r="98" spans="2:14" s="20" customFormat="1" ht="24" customHeight="1">
      <c r="B98" s="95"/>
      <c r="C98" s="156" t="s">
        <v>72</v>
      </c>
      <c r="D98" s="157"/>
      <c r="E98" s="81"/>
      <c r="F98" s="81"/>
      <c r="G98" s="158"/>
      <c r="H98" s="158"/>
      <c r="I98" s="158"/>
      <c r="J98" s="159"/>
      <c r="K98" s="81"/>
      <c r="M98" s="79"/>
    </row>
    <row r="99" spans="2:14" s="20" customFormat="1" ht="24" customHeight="1">
      <c r="B99" s="95"/>
      <c r="D99" s="20" t="s">
        <v>52</v>
      </c>
      <c r="G99" s="152">
        <f>G45</f>
        <v>0</v>
      </c>
      <c r="H99" s="152">
        <f t="shared" ref="H99:I99" si="10">H45</f>
        <v>0</v>
      </c>
      <c r="I99" s="152">
        <f t="shared" si="10"/>
        <v>0</v>
      </c>
      <c r="J99" s="160" t="e">
        <f>H99/$H$33</f>
        <v>#DIV/0!</v>
      </c>
      <c r="K99" s="160">
        <v>0.05</v>
      </c>
      <c r="M99" s="79"/>
    </row>
    <row r="100" spans="2:14" s="20" customFormat="1" ht="24" customHeight="1">
      <c r="B100" s="95"/>
      <c r="C100" s="109"/>
      <c r="D100" s="69"/>
      <c r="G100" s="149"/>
      <c r="H100" s="149"/>
      <c r="I100" s="149"/>
      <c r="J100" s="160"/>
      <c r="M100" s="79"/>
    </row>
    <row r="101" spans="2:14" s="20" customFormat="1" ht="24" customHeight="1">
      <c r="B101" s="95"/>
      <c r="C101" s="156" t="s">
        <v>133</v>
      </c>
      <c r="D101" s="156"/>
      <c r="E101" s="156"/>
      <c r="F101" s="156"/>
      <c r="G101" s="158"/>
      <c r="H101" s="158"/>
      <c r="I101" s="158"/>
      <c r="J101" s="159"/>
      <c r="K101" s="81"/>
      <c r="M101" s="79"/>
    </row>
    <row r="102" spans="2:14" s="20" customFormat="1" ht="24" customHeight="1">
      <c r="B102" s="95"/>
      <c r="D102" s="20" t="s">
        <v>134</v>
      </c>
      <c r="G102" s="152">
        <f>'Typ B1) Art. 38'!J7+'Typ B1) Art. 38 a - 1 element'!H7+'Typ B1) Art. 38 a'!H7+'Typ B1) Art. 41'!H7</f>
        <v>0</v>
      </c>
      <c r="H102" s="152">
        <f>'Typ B1) Art. 38'!K7+'Typ B1) Art. 38 a - 1 element'!I7+'Typ B1) Art. 38 a'!I7+'Typ B1) Art. 41'!I7</f>
        <v>0</v>
      </c>
      <c r="I102" s="152">
        <f>'Typ B1) Art. 38'!L7+'Typ B1) Art. 38 a - 1 element'!J7+'Typ B1) Art. 38 a'!J7+'Typ B1) Art. 41'!J7</f>
        <v>0</v>
      </c>
      <c r="J102" s="161" t="e">
        <f>SUM(H102:H102)/$H$66</f>
        <v>#DIV/0!</v>
      </c>
      <c r="K102" s="161">
        <v>0.15</v>
      </c>
      <c r="M102" s="79"/>
    </row>
    <row r="103" spans="2:14" s="20" customFormat="1" ht="24" customHeight="1">
      <c r="B103" s="95"/>
      <c r="C103" s="109"/>
      <c r="D103" s="69"/>
      <c r="G103" s="149"/>
      <c r="H103" s="149"/>
      <c r="I103" s="149"/>
      <c r="J103" s="160"/>
      <c r="M103" s="79"/>
    </row>
    <row r="104" spans="2:14" s="20" customFormat="1" ht="24" customHeight="1">
      <c r="B104" s="95"/>
      <c r="C104" s="156" t="s">
        <v>163</v>
      </c>
      <c r="D104" s="157"/>
      <c r="E104" s="81"/>
      <c r="F104" s="81"/>
      <c r="G104" s="158"/>
      <c r="H104" s="158"/>
      <c r="I104" s="158"/>
      <c r="J104" s="159"/>
      <c r="K104" s="81"/>
      <c r="M104" s="79"/>
    </row>
    <row r="105" spans="2:14" s="20" customFormat="1" ht="24" customHeight="1">
      <c r="B105" s="95"/>
      <c r="D105" s="20" t="s">
        <v>5</v>
      </c>
      <c r="G105" s="152">
        <f>G41</f>
        <v>0</v>
      </c>
      <c r="H105" s="152">
        <f t="shared" ref="H105:I105" si="11">H41</f>
        <v>0</v>
      </c>
      <c r="I105" s="152">
        <f t="shared" si="11"/>
        <v>0</v>
      </c>
      <c r="J105" s="160" t="e">
        <f>H105/$H$33</f>
        <v>#DIV/0!</v>
      </c>
      <c r="K105" s="160">
        <f>IF(E133&gt;0,10%,15%)</f>
        <v>0.15</v>
      </c>
      <c r="M105" s="79"/>
    </row>
    <row r="106" spans="2:14" s="20" customFormat="1" ht="24" customHeight="1">
      <c r="B106" s="95"/>
      <c r="M106" s="79"/>
    </row>
    <row r="107" spans="2:14" s="20" customFormat="1" ht="24" customHeight="1">
      <c r="B107" s="95"/>
      <c r="C107" s="156" t="s">
        <v>95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79"/>
    </row>
    <row r="108" spans="2:14" s="20" customFormat="1" ht="24" customHeight="1">
      <c r="B108" s="95"/>
      <c r="D108" s="20" t="s">
        <v>36</v>
      </c>
      <c r="G108" s="152">
        <f>G35</f>
        <v>0</v>
      </c>
      <c r="H108" s="152">
        <f t="shared" ref="H108:I108" si="12">H35</f>
        <v>0</v>
      </c>
      <c r="I108" s="152">
        <f t="shared" si="12"/>
        <v>0</v>
      </c>
      <c r="J108" s="160" t="e">
        <f>H108/$H$34</f>
        <v>#DIV/0!</v>
      </c>
      <c r="K108" s="160">
        <f>F26</f>
        <v>7.0000000000000007E-2</v>
      </c>
      <c r="M108" s="79"/>
    </row>
    <row r="109" spans="2:14" s="20" customFormat="1" ht="24" customHeight="1">
      <c r="B109" s="95"/>
      <c r="C109" s="109"/>
      <c r="D109" s="69"/>
      <c r="H109" s="149"/>
      <c r="I109" s="149"/>
      <c r="M109" s="162"/>
    </row>
    <row r="110" spans="2:14" s="20" customFormat="1" ht="15.75">
      <c r="B110" s="80"/>
      <c r="C110" s="81"/>
      <c r="D110" s="81"/>
      <c r="E110" s="81"/>
      <c r="F110" s="81"/>
      <c r="G110" s="163"/>
      <c r="H110" s="163"/>
      <c r="I110" s="163"/>
      <c r="J110" s="164"/>
      <c r="K110" s="81"/>
      <c r="L110" s="81"/>
      <c r="M110" s="83"/>
    </row>
    <row r="111" spans="2:14" s="20" customFormat="1" ht="27.95" customHeight="1">
      <c r="C111" s="201" t="s">
        <v>39</v>
      </c>
      <c r="D111" s="201"/>
      <c r="E111" s="201"/>
      <c r="F111" s="108"/>
      <c r="G111" s="17"/>
      <c r="H111" s="17"/>
      <c r="I111" s="17"/>
      <c r="J111" s="17"/>
      <c r="K111" s="17"/>
      <c r="L111" s="17"/>
      <c r="M111" s="17"/>
      <c r="N111" s="17"/>
    </row>
    <row r="112" spans="2:14" s="20" customFormat="1" ht="21.95" customHeight="1">
      <c r="B112" s="165"/>
      <c r="C112" s="201"/>
      <c r="D112" s="201"/>
      <c r="E112" s="201"/>
      <c r="F112" s="166"/>
      <c r="G112" s="123"/>
      <c r="H112" s="123"/>
      <c r="I112" s="123"/>
      <c r="J112" s="123"/>
      <c r="K112" s="123"/>
      <c r="L112" s="123"/>
      <c r="M112" s="148"/>
    </row>
    <row r="113" spans="2:16" s="20" customFormat="1" ht="24" customHeight="1">
      <c r="B113" s="95"/>
      <c r="G113" s="60" t="s">
        <v>22</v>
      </c>
      <c r="H113" s="60" t="s">
        <v>25</v>
      </c>
      <c r="M113" s="79"/>
    </row>
    <row r="114" spans="2:16" s="20" customFormat="1" ht="26.1" customHeight="1">
      <c r="B114" s="95"/>
      <c r="D114" s="205" t="s">
        <v>16</v>
      </c>
      <c r="E114" s="206"/>
      <c r="F114" s="167"/>
      <c r="G114" s="168">
        <f>I51</f>
        <v>0</v>
      </c>
      <c r="H114" s="169">
        <f>G114</f>
        <v>0</v>
      </c>
      <c r="M114" s="79"/>
    </row>
    <row r="115" spans="2:16" s="20" customFormat="1" ht="26.1" customHeight="1">
      <c r="B115" s="95"/>
      <c r="D115" s="204" t="s">
        <v>34</v>
      </c>
      <c r="E115" s="204"/>
      <c r="F115" s="111"/>
      <c r="G115" s="152">
        <f>SUM(G116:G119)</f>
        <v>0</v>
      </c>
      <c r="H115" s="152">
        <f>SUM(H116:H119)</f>
        <v>0</v>
      </c>
      <c r="M115" s="79"/>
    </row>
    <row r="116" spans="2:16" s="20" customFormat="1" ht="26.1" customHeight="1">
      <c r="B116" s="95"/>
      <c r="D116" s="204" t="s">
        <v>17</v>
      </c>
      <c r="E116" s="204"/>
      <c r="F116" s="111"/>
      <c r="G116" s="174"/>
      <c r="H116" s="174"/>
      <c r="M116" s="79"/>
    </row>
    <row r="117" spans="2:16" s="20" customFormat="1" ht="33" customHeight="1">
      <c r="B117" s="95"/>
      <c r="D117" s="210" t="s">
        <v>18</v>
      </c>
      <c r="E117" s="210"/>
      <c r="F117" s="170"/>
      <c r="G117" s="174"/>
      <c r="H117" s="174"/>
      <c r="M117" s="79"/>
    </row>
    <row r="118" spans="2:16" s="20" customFormat="1" ht="26.1" customHeight="1">
      <c r="B118" s="95"/>
      <c r="D118" s="204" t="s">
        <v>19</v>
      </c>
      <c r="E118" s="204"/>
      <c r="F118" s="111"/>
      <c r="G118" s="174"/>
      <c r="H118" s="174"/>
      <c r="M118" s="79"/>
    </row>
    <row r="119" spans="2:16" s="20" customFormat="1" ht="26.1" customHeight="1">
      <c r="B119" s="95"/>
      <c r="D119" s="209" t="s">
        <v>20</v>
      </c>
      <c r="E119" s="209"/>
      <c r="F119" s="171"/>
      <c r="G119" s="175"/>
      <c r="H119" s="175"/>
      <c r="M119" s="79"/>
    </row>
    <row r="120" spans="2:16" s="20" customFormat="1" ht="26.1" customHeight="1">
      <c r="B120" s="95"/>
      <c r="D120" s="205" t="s">
        <v>21</v>
      </c>
      <c r="E120" s="206"/>
      <c r="F120" s="167"/>
      <c r="G120" s="172">
        <f>G115+G114</f>
        <v>0</v>
      </c>
      <c r="H120" s="173">
        <f>H115+H114</f>
        <v>0</v>
      </c>
      <c r="M120" s="79"/>
    </row>
    <row r="121" spans="2:16" s="20" customFormat="1" ht="15.75">
      <c r="B121" s="80"/>
      <c r="C121" s="81"/>
      <c r="D121" s="157"/>
      <c r="E121" s="157"/>
      <c r="F121" s="157"/>
      <c r="G121" s="179" t="b">
        <f>G120=G33</f>
        <v>1</v>
      </c>
      <c r="H121" s="179" t="b">
        <f>H120=H33</f>
        <v>1</v>
      </c>
      <c r="I121" s="81"/>
      <c r="J121" s="81"/>
      <c r="K121" s="81"/>
      <c r="L121" s="81"/>
      <c r="M121" s="83"/>
    </row>
    <row r="122" spans="2:16" ht="15.75">
      <c r="O122" s="20"/>
      <c r="P122" s="20"/>
    </row>
    <row r="124" spans="2:16" hidden="1"/>
    <row r="125" spans="2:16" hidden="1"/>
    <row r="126" spans="2:16" hidden="1"/>
    <row r="127" spans="2:16" hidden="1">
      <c r="E127" s="178">
        <v>0.1</v>
      </c>
      <c r="F127" s="178">
        <v>0.15</v>
      </c>
    </row>
    <row r="128" spans="2:16" hidden="1">
      <c r="D128" s="98" t="s">
        <v>57</v>
      </c>
      <c r="E128" s="58">
        <f>IF('Typ B1) Art. 38'!D2&gt;0,1,0)</f>
        <v>0</v>
      </c>
      <c r="F128" s="58">
        <f>IF('Typ B1) Art. 38'!D3&gt;0,1,0)</f>
        <v>0</v>
      </c>
    </row>
    <row r="129" spans="4:6" hidden="1">
      <c r="D129" s="98" t="s">
        <v>87</v>
      </c>
      <c r="E129" s="58">
        <f>IF('Typ B1) Art. 38 a - 1 element'!D2&gt;0,1,0)</f>
        <v>0</v>
      </c>
      <c r="F129" s="58">
        <f>IF('Typ B1) Art. 38 a - 1 element'!D3&gt;0,1,0)</f>
        <v>0</v>
      </c>
    </row>
    <row r="130" spans="4:6" hidden="1">
      <c r="D130" s="98" t="s">
        <v>86</v>
      </c>
      <c r="E130" s="58">
        <f>IF('Typ B1) Art. 38 a'!D2&gt;0,1,0)</f>
        <v>0</v>
      </c>
      <c r="F130" s="58">
        <f>IF('Typ B1) Art. 38 a'!D3&gt;0,1,0)</f>
        <v>0</v>
      </c>
    </row>
    <row r="131" spans="4:6" hidden="1">
      <c r="D131" s="98" t="s">
        <v>85</v>
      </c>
      <c r="E131" s="58">
        <f>IF('Typ B1) Art. 41'!D2&gt;0,1,0)</f>
        <v>0</v>
      </c>
      <c r="F131" s="58">
        <f>IF('Typ B1) Art. 41'!D3&gt;0,1,0)</f>
        <v>0</v>
      </c>
    </row>
    <row r="132" spans="4:6" ht="15.75" hidden="1">
      <c r="D132" s="78" t="s">
        <v>58</v>
      </c>
      <c r="E132" s="58">
        <f>IF('Typ B2) Art. 47'!D2&gt;0,1,0)</f>
        <v>0</v>
      </c>
      <c r="F132" s="58">
        <f>IF('Typ B2) Art. 47'!D3&gt;0,1,0)</f>
        <v>0</v>
      </c>
    </row>
    <row r="133" spans="4:6" hidden="1">
      <c r="D133" s="58" t="s">
        <v>137</v>
      </c>
      <c r="E133" s="92">
        <f>SUM(E128:E132)</f>
        <v>0</v>
      </c>
      <c r="F133" s="92">
        <f>SUM(F128:F132)</f>
        <v>0</v>
      </c>
    </row>
    <row r="134" spans="4:6" hidden="1"/>
    <row r="135" spans="4:6" hidden="1"/>
    <row r="136" spans="4:6" hidden="1"/>
    <row r="137" spans="4:6" hidden="1"/>
    <row r="138" spans="4:6" hidden="1"/>
    <row r="139" spans="4:6" hidden="1"/>
    <row r="140" spans="4:6" hidden="1"/>
    <row r="141" spans="4:6" hidden="1"/>
    <row r="142" spans="4:6" hidden="1"/>
    <row r="143" spans="4:6" hidden="1"/>
    <row r="144" spans="4:6" hidden="1"/>
  </sheetData>
  <sheetProtection algorithmName="SHA-512" hashValue="uERpY0+rfnEtNI1NRu87Ikh2nhiQ+r/zNFtG3vfvkgEJ0Yh+iA9Igw9cWS/6sYlvdzm8Ta3xN3i9MbI6IB8U8A==" saltValue="zAi2rJh8p17u6sNtnp5Dxw==" spinCount="100000" sheet="1" objects="1" scenarios="1"/>
  <mergeCells count="27">
    <mergeCell ref="T14:W14"/>
    <mergeCell ref="D97:F97"/>
    <mergeCell ref="D55:E55"/>
    <mergeCell ref="D70:E70"/>
    <mergeCell ref="D43:E43"/>
    <mergeCell ref="D58:E58"/>
    <mergeCell ref="D73:E73"/>
    <mergeCell ref="C30:F31"/>
    <mergeCell ref="O18:W18"/>
    <mergeCell ref="D115:E115"/>
    <mergeCell ref="D114:E114"/>
    <mergeCell ref="J35:M35"/>
    <mergeCell ref="D120:E120"/>
    <mergeCell ref="D119:E119"/>
    <mergeCell ref="D118:E118"/>
    <mergeCell ref="D117:E117"/>
    <mergeCell ref="D116:E116"/>
    <mergeCell ref="D40:E40"/>
    <mergeCell ref="E9:H9"/>
    <mergeCell ref="C11:E12"/>
    <mergeCell ref="C1:E2"/>
    <mergeCell ref="C111:E112"/>
    <mergeCell ref="C38:E39"/>
    <mergeCell ref="C83:D84"/>
    <mergeCell ref="D5:G5"/>
    <mergeCell ref="C37:L37"/>
    <mergeCell ref="C7:E8"/>
  </mergeCells>
  <phoneticPr fontId="3" type="noConversion"/>
  <conditionalFormatting sqref="E9:H9 K9">
    <cfRule type="notContainsBlanks" dxfId="10" priority="63">
      <formula>LEN(TRIM(E9))&gt;0</formula>
    </cfRule>
  </conditionalFormatting>
  <conditionalFormatting sqref="G16:G19 G21 F22:G22 G23 G25:G26 D24 F25">
    <cfRule type="containsText" dxfId="9" priority="21" operator="containsText" text="OK">
      <formula>NOT(ISERROR(SEARCH("OK",D16)))</formula>
    </cfRule>
  </conditionalFormatting>
  <conditionalFormatting sqref="G16:G23 G25:G26">
    <cfRule type="containsText" dxfId="8" priority="9" operator="containsText" text="za wysoki">
      <formula>NOT(ISERROR(SEARCH("za wysoki",G16)))</formula>
    </cfRule>
  </conditionalFormatting>
  <conditionalFormatting sqref="J99">
    <cfRule type="cellIs" dxfId="7" priority="18" operator="lessThan">
      <formula>$K$99</formula>
    </cfRule>
    <cfRule type="cellIs" dxfId="6" priority="19" stopIfTrue="1" operator="greaterThan">
      <formula>$K$99</formula>
    </cfRule>
  </conditionalFormatting>
  <conditionalFormatting sqref="J102">
    <cfRule type="cellIs" dxfId="5" priority="5" operator="lessThan">
      <formula>$K$102</formula>
    </cfRule>
    <cfRule type="cellIs" dxfId="4" priority="6" operator="greaterThan">
      <formula>$K$102</formula>
    </cfRule>
  </conditionalFormatting>
  <conditionalFormatting sqref="J105">
    <cfRule type="cellIs" dxfId="3" priority="3" stopIfTrue="1" operator="lessThan">
      <formula>$K$105</formula>
    </cfRule>
    <cfRule type="cellIs" dxfId="2" priority="4" operator="greaterThan">
      <formula>$K$105</formula>
    </cfRule>
  </conditionalFormatting>
  <conditionalFormatting sqref="J108">
    <cfRule type="cellIs" dxfId="1" priority="1" operator="lessThan">
      <formula>$K$108</formula>
    </cfRule>
    <cfRule type="cellIs" dxfId="0" priority="2" stopIfTrue="1" operator="greaterThan">
      <formula>$K$108</formula>
    </cfRule>
  </conditionalFormatting>
  <dataValidations count="2">
    <dataValidation type="list" allowBlank="1" showInputMessage="1" showErrorMessage="1" sqref="K9" xr:uid="{24ED54C6-C118-0443-BA02-F062ECF844B6}">
      <formula1>$Q$12:$S$12</formula1>
    </dataValidation>
    <dataValidation type="list" allowBlank="1" showInputMessage="1" showErrorMessage="1" sqref="F26" xr:uid="{C2DADC90-992C-5A43-AEFC-D52E80406EFE}">
      <formula1>$O$19:$O$27</formula1>
    </dataValidation>
  </dataValidations>
  <pageMargins left="0.25" right="0.25" top="0.75" bottom="0.75" header="0.3" footer="0.3"/>
  <pageSetup paperSize="9" scale="37" fitToHeight="0" orientation="portrait" r:id="rId1"/>
  <headerFooter>
    <oddHeader>&amp;L&amp;F&amp;C&amp;A&amp;R&amp;P z &amp;N</oddHeader>
    <oddFooter>&amp;L&amp;F&amp;C&amp;A&amp;R&amp;P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2" r:id="rId4" name="Label 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0</xdr:rowOff>
                  </from>
                  <to>
                    <xdr:col>4</xdr:col>
                    <xdr:colOff>219075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" name="Label 1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0</xdr:rowOff>
                  </from>
                  <to>
                    <xdr:col>10</xdr:col>
                    <xdr:colOff>219075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25A2835A-B289-5E44-B029-C14EC258E32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O35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6C42-351D-8649-BFB2-9F09E82D4491}">
  <sheetPr codeName="Arkusz3">
    <pageSetUpPr fitToPage="1"/>
  </sheetPr>
  <dimension ref="A1:N50"/>
  <sheetViews>
    <sheetView showGridLines="0" topLeftCell="A31" zoomScaleNormal="100" workbookViewId="0">
      <selection activeCell="G57" sqref="G57"/>
    </sheetView>
  </sheetViews>
  <sheetFormatPr defaultColWidth="10.875" defaultRowHeight="15.75"/>
  <cols>
    <col min="1" max="1" width="5.375" style="17" customWidth="1"/>
    <col min="2" max="2" width="33.375" style="17" customWidth="1"/>
    <col min="3" max="3" width="19.625" style="23" customWidth="1"/>
    <col min="4" max="4" width="27.375" style="23" customWidth="1"/>
    <col min="5" max="5" width="19.625" style="23" customWidth="1"/>
    <col min="6" max="8" width="20.875" style="17" customWidth="1"/>
    <col min="9" max="9" width="21.5" style="17" customWidth="1"/>
    <col min="10" max="10" width="20.875" style="17" customWidth="1"/>
    <col min="11" max="11" width="38.625" style="17" customWidth="1"/>
    <col min="12" max="12" width="42.5" style="17" customWidth="1"/>
    <col min="13" max="14" width="45.875" style="17" customWidth="1"/>
    <col min="15" max="16384" width="10.875" style="17"/>
  </cols>
  <sheetData>
    <row r="1" spans="1:14" ht="17.100000000000001" customHeight="1">
      <c r="B1" s="17" t="s">
        <v>55</v>
      </c>
      <c r="C1" s="57" t="s">
        <v>22</v>
      </c>
      <c r="D1" s="57" t="s">
        <v>25</v>
      </c>
      <c r="E1" s="57" t="s">
        <v>11</v>
      </c>
      <c r="F1" s="18" t="s">
        <v>73</v>
      </c>
      <c r="G1" s="18"/>
      <c r="H1" s="18"/>
      <c r="I1" s="19">
        <f>'Dane wnioskodawcy'!F16</f>
        <v>0.55000000000000004</v>
      </c>
      <c r="J1" s="56">
        <f>SUMIFS($F$30:$F$50,$D$30:$D$50,$F$1)</f>
        <v>0</v>
      </c>
      <c r="K1" s="56">
        <f>SUMIFS($I$30:$I$50,$D$30:$D$50,$F$1)</f>
        <v>0</v>
      </c>
      <c r="L1" s="56">
        <f>SUMIFS($J$30:$J$50,$D$30:$D$50,$F$1)</f>
        <v>0</v>
      </c>
      <c r="M1" s="61"/>
    </row>
    <row r="2" spans="1:14" ht="17.100000000000001" customHeight="1">
      <c r="A2" s="17">
        <v>1</v>
      </c>
      <c r="B2" s="20" t="s">
        <v>162</v>
      </c>
      <c r="C2" s="23">
        <f>SUMIFS($F$30:$F$50,$C$30:$C$50,$B$2)</f>
        <v>0</v>
      </c>
      <c r="D2" s="23">
        <f>SUMIFS($I$30:$I$50,$C$30:$C$50,$B$2)</f>
        <v>0</v>
      </c>
      <c r="E2" s="23">
        <f>SUMIFS($J$30:$J$50,$C$30:$C$50,$B$2)</f>
        <v>0</v>
      </c>
      <c r="F2" s="17" t="s">
        <v>74</v>
      </c>
      <c r="I2" s="21">
        <f>I1</f>
        <v>0.55000000000000004</v>
      </c>
      <c r="J2" s="48">
        <f>SUMIFS($F$30:$F$50,$D$30:$D$50,$F$2)</f>
        <v>0</v>
      </c>
      <c r="K2" s="48">
        <f>SUMIFS($I$30:$I$50,$D$30:$D$50,$F$2)</f>
        <v>0</v>
      </c>
      <c r="L2" s="48">
        <f>SUMIFS($J$30:$J$50,$D$30:$D$50,$F$2)</f>
        <v>0</v>
      </c>
      <c r="M2" s="27"/>
    </row>
    <row r="3" spans="1:14" ht="17.100000000000001" customHeight="1">
      <c r="A3" s="17">
        <v>2</v>
      </c>
      <c r="B3" s="20" t="s">
        <v>164</v>
      </c>
      <c r="C3" s="23">
        <f>SUMIFS($F$30:$F$50,$C$30:$C$50,$B$3)</f>
        <v>0</v>
      </c>
      <c r="D3" s="23">
        <f>SUMIFS($I$30:$I$50,$C$30:$C$50,$B$3)</f>
        <v>0</v>
      </c>
      <c r="E3" s="23">
        <f>SUMIFS($J$30:$J$50,$C$30:$C$50,$B$3)</f>
        <v>0</v>
      </c>
      <c r="F3" s="17" t="s">
        <v>75</v>
      </c>
      <c r="I3" s="19">
        <f>'Dane wnioskodawcy'!F25</f>
        <v>0.7</v>
      </c>
      <c r="J3" s="56">
        <f>SUMIFS($F$30:$F$50,$D$30:$D$50,$F$3)</f>
        <v>0</v>
      </c>
      <c r="K3" s="56">
        <f>SUMIFS($I$30:$I$50,$D$30:$D$50,$F$3)</f>
        <v>0</v>
      </c>
      <c r="L3" s="56">
        <f>SUMIFS($J$30:$J$50,$D$30:$D$50,$F$3)</f>
        <v>0</v>
      </c>
      <c r="M3" s="27"/>
    </row>
    <row r="4" spans="1:14" ht="17.100000000000001" customHeight="1">
      <c r="A4" s="17">
        <v>3</v>
      </c>
      <c r="B4" s="20" t="s">
        <v>10</v>
      </c>
      <c r="C4" s="23">
        <f>SUMIFS($F$30:$F$50,$C$30:$C$50,$B$4)</f>
        <v>0</v>
      </c>
      <c r="D4" s="23">
        <f>SUMIFS($I$30:$I$50,$C$30:$C$50,$B$4)</f>
        <v>0</v>
      </c>
      <c r="E4" s="23">
        <f>SUMIFS($J$30:$J$50,$C$30:$C$50,$B$4)</f>
        <v>0</v>
      </c>
      <c r="F4" s="22"/>
      <c r="G4" s="22"/>
      <c r="H4" s="22"/>
      <c r="I4" s="23"/>
      <c r="J4" s="56">
        <f>SUM(J1:J3)</f>
        <v>0</v>
      </c>
      <c r="K4" s="56">
        <f>SUM(K1:K3)</f>
        <v>0</v>
      </c>
      <c r="L4" s="56">
        <f>SUM(L1:L3)</f>
        <v>0</v>
      </c>
      <c r="M4" s="61"/>
    </row>
    <row r="5" spans="1:14" ht="17.100000000000001" customHeight="1">
      <c r="A5" s="17">
        <v>4</v>
      </c>
      <c r="B5" s="20" t="s">
        <v>53</v>
      </c>
      <c r="C5" s="23">
        <f>SUMIFS($F$30:$F$50,$C$30:$C$50,$B$5)</f>
        <v>0</v>
      </c>
      <c r="D5" s="23">
        <f>SUMIFS($I$30:$I$50,$C$30:$C$50,$B$5)</f>
        <v>0</v>
      </c>
      <c r="E5" s="23">
        <f>SUMIFS($J$30:$J$50,$C$30:$C$50,$B$5)</f>
        <v>0</v>
      </c>
      <c r="F5" s="22"/>
      <c r="G5" s="22"/>
      <c r="H5" s="22"/>
      <c r="I5" s="24" t="s">
        <v>69</v>
      </c>
      <c r="J5" s="20" t="b">
        <f>J4=C10</f>
        <v>1</v>
      </c>
      <c r="K5" s="20" t="b">
        <f>K4=D10</f>
        <v>1</v>
      </c>
      <c r="L5" s="20" t="b">
        <f>L4=E10</f>
        <v>1</v>
      </c>
    </row>
    <row r="6" spans="1:14" ht="17.100000000000001" customHeight="1">
      <c r="A6" s="17">
        <v>5</v>
      </c>
      <c r="B6" s="20" t="s">
        <v>3</v>
      </c>
      <c r="C6" s="23">
        <f>SUMIFS($F$30:$F$50,$C$30:$C$50,$B$6)</f>
        <v>0</v>
      </c>
      <c r="D6" s="23">
        <f>SUMIFS($I$30:$I$50,$C$30:$C$50,$B$6)</f>
        <v>0</v>
      </c>
      <c r="E6" s="23">
        <f>SUMIFS($J$30:$J$50,$C$30:$C$50,$B$6)</f>
        <v>0</v>
      </c>
      <c r="F6" s="22"/>
      <c r="G6" s="22"/>
      <c r="H6" s="22"/>
      <c r="I6" s="17" t="s">
        <v>70</v>
      </c>
      <c r="J6" s="25">
        <f>SUMIFS($F$30:$F$50,$D$30:$D$50,$F$1)</f>
        <v>0</v>
      </c>
      <c r="K6" s="195">
        <f>SUMIFS($I$30:$I$50,$D$30:$D$50,$F$1)</f>
        <v>0</v>
      </c>
      <c r="L6" s="17">
        <f>SUMIFS($J$30:$J$50,$D$30:$D$50,$F$1)</f>
        <v>0</v>
      </c>
      <c r="M6" s="26">
        <f>K6+K7</f>
        <v>0</v>
      </c>
      <c r="N6" s="17" t="b">
        <f>M6=I29</f>
        <v>1</v>
      </c>
    </row>
    <row r="7" spans="1:14" ht="17.100000000000001" customHeight="1">
      <c r="A7" s="17">
        <v>6</v>
      </c>
      <c r="B7" s="20" t="s">
        <v>4</v>
      </c>
      <c r="C7" s="23">
        <f>SUMIFS($F$30:$F$50,$C$30:$C$50,$B$7)</f>
        <v>0</v>
      </c>
      <c r="D7" s="23">
        <f>SUMIFS($I$30:$I$50,$C$30:$C$50,$B$7)</f>
        <v>0</v>
      </c>
      <c r="E7" s="23">
        <f>SUMIFS($J$30:$J$50,$C$30:$C$50,$B$7)</f>
        <v>0</v>
      </c>
      <c r="F7" s="22"/>
      <c r="G7" s="22"/>
      <c r="H7" s="22"/>
      <c r="I7" s="17" t="s">
        <v>71</v>
      </c>
      <c r="J7" s="25">
        <f>SUMIFS($F$30:$F$50,$D$30:$D$50,$F$2)+SUMIFS($F$30:$F$50,$D$30:$D$50,$F$3)</f>
        <v>0</v>
      </c>
      <c r="K7" s="195">
        <f>SUMIFS($I$30:$I$50,$D$30:$D$50,$F$2)+SUMIFS($I$30:$I$50,$D$30:$D$50,$F$3)</f>
        <v>0</v>
      </c>
      <c r="L7" s="196">
        <f>SUMIFS($J$30:$J$50,$D$30:$D$50,$F$2)+SUMIFS($J$30:$J$50,$D$30:$D$50,$F$3)</f>
        <v>0</v>
      </c>
      <c r="M7" s="26">
        <f>J6+J7</f>
        <v>0</v>
      </c>
      <c r="N7" s="17" t="b">
        <f>M7=F29</f>
        <v>1</v>
      </c>
    </row>
    <row r="8" spans="1:14" ht="17.100000000000001" customHeight="1">
      <c r="A8" s="17">
        <v>7</v>
      </c>
      <c r="B8" s="20" t="s">
        <v>65</v>
      </c>
      <c r="C8" s="23">
        <f>SUMIFS($F$30:$F$50,$C$30:$C$50,$B$8)</f>
        <v>0</v>
      </c>
      <c r="D8" s="23">
        <f>SUMIFS($I$30:$I$50,$C$30:$C$50,$B$8)</f>
        <v>0</v>
      </c>
      <c r="E8" s="23">
        <f>SUMIFS($J$30:$J$50,$C$30:$C$50,$B$8)</f>
        <v>0</v>
      </c>
      <c r="F8" s="22"/>
      <c r="G8" s="22"/>
      <c r="H8" s="22"/>
      <c r="I8" s="27" t="s">
        <v>72</v>
      </c>
      <c r="J8" s="25">
        <f>SUMIFS($F$30:$F$50,$C$30:$C$50,$B$5)</f>
        <v>0</v>
      </c>
      <c r="K8" s="195">
        <f>SUMIFS($I$30:$I$50,$C$30:$C$50,$B$5)</f>
        <v>0</v>
      </c>
      <c r="L8" s="17">
        <f>SUMIFS($J$30:$J$50,$C$30:$C$50,$B$5)</f>
        <v>0</v>
      </c>
    </row>
    <row r="9" spans="1:14" ht="17.100000000000001" customHeight="1">
      <c r="B9" s="20"/>
      <c r="C9" s="23">
        <f>SUMIFS($F$30:$F$50,$C$30:$C$50,$B$9)</f>
        <v>0</v>
      </c>
      <c r="D9" s="23">
        <f>SUMIFS($I$30:$I$50,$C$30:$C$50,$B$9)</f>
        <v>0</v>
      </c>
      <c r="E9" s="23">
        <f>SUMIFS($J$30:$J$50,$C$30:$C$50,$B$9)</f>
        <v>0</v>
      </c>
      <c r="F9" s="22"/>
      <c r="G9" s="22"/>
      <c r="H9" s="22"/>
      <c r="I9" s="20" t="s">
        <v>5</v>
      </c>
      <c r="J9" s="25">
        <f>SUMIFS($F$30:$F$50,$C$30:$C$50,$B$2)+SUMIFS($F$30:$F$50,$C$30:$C$50,$B$3)</f>
        <v>0</v>
      </c>
      <c r="K9" s="195">
        <f>SUMIFS($I$30:$I$50,$C$30:$C$50,$B$2)+SUMIFS($I$30:$I$50,$C$30:$C$50,$B$3)</f>
        <v>0</v>
      </c>
      <c r="L9" s="26">
        <f>SUMIFS($J$30:$J$50,$C$30:$C$50,$B$2)+SUMIFS($J$30:$J$50,$C$30:$C$50,$B$3)</f>
        <v>0</v>
      </c>
    </row>
    <row r="10" spans="1:14" ht="17.100000000000001" customHeight="1">
      <c r="B10" s="22"/>
      <c r="C10" s="60">
        <f>SUM(C2:C9)</f>
        <v>0</v>
      </c>
      <c r="D10" s="60">
        <f t="shared" ref="D10:E10" si="0">SUM(D2:D9)</f>
        <v>0</v>
      </c>
      <c r="E10" s="60">
        <f t="shared" si="0"/>
        <v>0</v>
      </c>
      <c r="F10" s="20"/>
      <c r="G10" s="20"/>
      <c r="H10" s="20"/>
      <c r="K10" s="27"/>
    </row>
    <row r="11" spans="1:14" ht="17.100000000000001" customHeight="1">
      <c r="B11" s="20"/>
      <c r="C11" s="22"/>
      <c r="D11" s="22"/>
      <c r="E11" s="22"/>
      <c r="F11" s="20"/>
      <c r="G11" s="20"/>
      <c r="H11" s="20"/>
    </row>
    <row r="12" spans="1:14" ht="17.100000000000001" customHeight="1">
      <c r="B12" s="28"/>
      <c r="C12" s="28"/>
      <c r="D12" s="28"/>
      <c r="E12" s="28"/>
      <c r="F12" s="28"/>
      <c r="G12" s="28"/>
      <c r="H12" s="28"/>
    </row>
    <row r="13" spans="1:14" ht="17.100000000000001" customHeight="1"/>
    <row r="14" spans="1:14" ht="17.100000000000001" customHeight="1"/>
    <row r="15" spans="1:14" ht="39" customHeight="1">
      <c r="A15" s="29" t="s">
        <v>104</v>
      </c>
    </row>
    <row r="16" spans="1:14" s="30" customFormat="1" ht="23.25">
      <c r="A16" s="30" t="s">
        <v>68</v>
      </c>
      <c r="C16" s="31"/>
      <c r="D16" s="31"/>
      <c r="E16" s="31"/>
      <c r="F16" s="32"/>
      <c r="G16" s="32"/>
      <c r="H16" s="32"/>
      <c r="I16" s="33"/>
    </row>
    <row r="17" spans="1:14" s="30" customFormat="1" ht="23.25">
      <c r="C17" s="31"/>
      <c r="D17" s="31"/>
      <c r="E17" s="31"/>
      <c r="F17" s="32"/>
      <c r="G17" s="32"/>
      <c r="H17" s="32"/>
      <c r="I17" s="33"/>
    </row>
    <row r="18" spans="1:14" s="30" customFormat="1" ht="23.25">
      <c r="A18" s="190" t="s">
        <v>153</v>
      </c>
      <c r="C18" s="31"/>
      <c r="D18" s="31"/>
      <c r="E18" s="31"/>
      <c r="F18" s="32"/>
      <c r="G18" s="32"/>
      <c r="H18" s="32"/>
      <c r="I18" s="33"/>
    </row>
    <row r="19" spans="1:14" s="30" customFormat="1" ht="23.25">
      <c r="A19" s="191" t="s">
        <v>148</v>
      </c>
      <c r="C19" s="31"/>
      <c r="D19" s="31"/>
      <c r="E19" s="31"/>
      <c r="F19" s="32"/>
      <c r="G19" s="32"/>
      <c r="H19" s="32"/>
      <c r="I19" s="33"/>
    </row>
    <row r="20" spans="1:14" s="30" customFormat="1" ht="23.25">
      <c r="A20" s="192" t="s">
        <v>154</v>
      </c>
      <c r="C20" s="31"/>
      <c r="D20" s="31"/>
      <c r="E20" s="31"/>
      <c r="F20" s="32"/>
      <c r="G20" s="32"/>
      <c r="H20" s="32"/>
      <c r="I20" s="33"/>
    </row>
    <row r="21" spans="1:14" s="30" customFormat="1" ht="23.25">
      <c r="A21" s="192" t="s">
        <v>155</v>
      </c>
      <c r="C21" s="31"/>
      <c r="D21" s="31"/>
      <c r="E21" s="31"/>
      <c r="F21" s="32"/>
      <c r="G21" s="32"/>
      <c r="H21" s="32"/>
      <c r="I21" s="33"/>
    </row>
    <row r="22" spans="1:14" s="30" customFormat="1" ht="42" customHeight="1">
      <c r="A22" s="216" t="s">
        <v>157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4" s="30" customFormat="1" ht="35.1" customHeight="1">
      <c r="A23" s="216" t="s">
        <v>156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4" s="30" customFormat="1" ht="23.25">
      <c r="A24" s="192" t="s">
        <v>160</v>
      </c>
      <c r="C24" s="31"/>
      <c r="D24" s="31"/>
      <c r="E24" s="31"/>
      <c r="F24" s="32"/>
      <c r="G24" s="32"/>
      <c r="H24" s="32"/>
      <c r="I24" s="33"/>
    </row>
    <row r="25" spans="1:14" s="30" customFormat="1" ht="23.25">
      <c r="A25" s="193" t="s">
        <v>158</v>
      </c>
      <c r="B25" s="184"/>
      <c r="C25" s="31"/>
      <c r="D25" s="31"/>
      <c r="E25" s="31"/>
      <c r="F25" s="32"/>
      <c r="G25" s="32"/>
      <c r="H25" s="32"/>
      <c r="I25" s="33"/>
    </row>
    <row r="26" spans="1:14" s="30" customFormat="1" ht="23.25">
      <c r="A26" s="192" t="s">
        <v>152</v>
      </c>
      <c r="C26" s="31"/>
      <c r="D26" s="31"/>
      <c r="E26" s="31"/>
      <c r="F26" s="32"/>
      <c r="G26" s="32"/>
      <c r="H26" s="32"/>
      <c r="I26" s="33"/>
    </row>
    <row r="27" spans="1:14">
      <c r="F27" s="59" t="b">
        <f>C10=F29</f>
        <v>1</v>
      </c>
      <c r="G27" s="59"/>
      <c r="H27" s="59"/>
      <c r="I27" s="59" t="b">
        <f>D10=I29</f>
        <v>1</v>
      </c>
      <c r="J27" s="59" t="b">
        <f>E10=J29</f>
        <v>1</v>
      </c>
      <c r="K27" s="34"/>
    </row>
    <row r="28" spans="1:14" s="41" customFormat="1" ht="111.95" customHeight="1">
      <c r="A28" s="35" t="s">
        <v>54</v>
      </c>
      <c r="B28" s="36" t="s">
        <v>12</v>
      </c>
      <c r="C28" s="37" t="s">
        <v>56</v>
      </c>
      <c r="D28" s="37" t="s">
        <v>66</v>
      </c>
      <c r="E28" s="37" t="s">
        <v>59</v>
      </c>
      <c r="F28" s="38" t="s">
        <v>22</v>
      </c>
      <c r="G28" s="183" t="s">
        <v>144</v>
      </c>
      <c r="H28" s="183" t="s">
        <v>150</v>
      </c>
      <c r="I28" s="38" t="s">
        <v>25</v>
      </c>
      <c r="J28" s="38" t="s">
        <v>11</v>
      </c>
      <c r="K28" s="36" t="s">
        <v>13</v>
      </c>
      <c r="L28" s="36" t="s">
        <v>14</v>
      </c>
      <c r="M28" s="39" t="s">
        <v>67</v>
      </c>
      <c r="N28" s="40" t="s">
        <v>47</v>
      </c>
    </row>
    <row r="29" spans="1:14" s="48" customFormat="1">
      <c r="A29" s="42"/>
      <c r="B29" s="43"/>
      <c r="C29" s="44"/>
      <c r="D29" s="44"/>
      <c r="E29" s="45" t="str">
        <f>IF(Tabela1[[#This Row],[Czy wydatek wynika z audytu]]="","")</f>
        <v/>
      </c>
      <c r="F29" s="1">
        <f t="shared" ref="F29:H29" si="1">SUM(F30:F54)</f>
        <v>0</v>
      </c>
      <c r="G29" s="1">
        <f t="shared" si="1"/>
        <v>0</v>
      </c>
      <c r="H29" s="1">
        <f t="shared" si="1"/>
        <v>0</v>
      </c>
      <c r="I29" s="1">
        <f t="shared" ref="I29" si="2">SUM(I30:I54)</f>
        <v>0</v>
      </c>
      <c r="J29" s="1">
        <f>SUM(J30:J54)</f>
        <v>0</v>
      </c>
      <c r="K29" s="43"/>
      <c r="L29" s="43"/>
      <c r="M29" s="46"/>
      <c r="N29" s="47"/>
    </row>
    <row r="30" spans="1:14">
      <c r="A30" s="49" t="s">
        <v>111</v>
      </c>
      <c r="B30" s="2"/>
      <c r="C30" s="14"/>
      <c r="D30" s="14"/>
      <c r="E30" s="16" t="str">
        <f>IF(Tabela1[[#This Row],[Czy wydatek wynika z audytu]]="","",IF(Tabela1[[#This Row],[Czy wydatek wynika z audytu]]=$F$3,$I$3,$I$1))</f>
        <v/>
      </c>
      <c r="F30" s="13"/>
      <c r="G30" s="13"/>
      <c r="H30" s="13"/>
      <c r="I30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0" s="4" t="str">
        <f>IF(Tabela1[[#This Row],[Wydatki kwalifikowalne ]]="","",ROUND(Tabela1[[#This Row],[Wydatki kwalifikowalne ]]*Tabela1[[#This Row],[Poziom dofinansowania]],2))</f>
        <v/>
      </c>
      <c r="K30" s="5"/>
      <c r="L30" s="5"/>
      <c r="M30" s="6"/>
      <c r="N30" s="5"/>
    </row>
    <row r="31" spans="1:14">
      <c r="A31" s="49" t="s">
        <v>112</v>
      </c>
      <c r="B31" s="2"/>
      <c r="C31" s="14"/>
      <c r="D31" s="14"/>
      <c r="E31" s="16" t="str">
        <f>IF(Tabela1[[#This Row],[Czy wydatek wynika z audytu]]="","",IF(Tabela1[[#This Row],[Czy wydatek wynika z audytu]]=$F$3,$I$3,$I$1))</f>
        <v/>
      </c>
      <c r="F31" s="13"/>
      <c r="G31" s="13"/>
      <c r="H31" s="13"/>
      <c r="I31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1" s="4" t="str">
        <f>IF(Tabela1[[#This Row],[Wydatki kwalifikowalne ]]="","",ROUND(Tabela1[[#This Row],[Wydatki kwalifikowalne ]]*Tabela1[[#This Row],[Poziom dofinansowania]],2))</f>
        <v/>
      </c>
      <c r="K31" s="5"/>
      <c r="L31" s="5"/>
      <c r="M31" s="6"/>
      <c r="N31" s="5"/>
    </row>
    <row r="32" spans="1:14">
      <c r="A32" s="49" t="s">
        <v>113</v>
      </c>
      <c r="B32" s="2"/>
      <c r="C32" s="14"/>
      <c r="D32" s="14"/>
      <c r="E32" s="16" t="str">
        <f>IF(Tabela1[[#This Row],[Czy wydatek wynika z audytu]]="","",IF(Tabela1[[#This Row],[Czy wydatek wynika z audytu]]=$F$3,$I$3,$I$1))</f>
        <v/>
      </c>
      <c r="F32" s="13"/>
      <c r="G32" s="13"/>
      <c r="H32" s="13"/>
      <c r="I32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2" s="4" t="str">
        <f>IF(Tabela1[[#This Row],[Wydatki kwalifikowalne ]]="","",ROUND(Tabela1[[#This Row],[Wydatki kwalifikowalne ]]*Tabela1[[#This Row],[Poziom dofinansowania]],2))</f>
        <v/>
      </c>
      <c r="K32" s="5"/>
      <c r="L32" s="5"/>
      <c r="M32" s="6"/>
      <c r="N32" s="5"/>
    </row>
    <row r="33" spans="1:14">
      <c r="A33" s="49" t="s">
        <v>114</v>
      </c>
      <c r="B33" s="2"/>
      <c r="C33" s="14"/>
      <c r="D33" s="14"/>
      <c r="E33" s="16" t="str">
        <f>IF(Tabela1[[#This Row],[Czy wydatek wynika z audytu]]="","",IF(Tabela1[[#This Row],[Czy wydatek wynika z audytu]]=$F$3,$I$3,$I$1))</f>
        <v/>
      </c>
      <c r="F33" s="13"/>
      <c r="G33" s="13"/>
      <c r="H33" s="13"/>
      <c r="I33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3" s="4" t="str">
        <f>IF(Tabela1[[#This Row],[Wydatki kwalifikowalne ]]="","",ROUND(Tabela1[[#This Row],[Wydatki kwalifikowalne ]]*Tabela1[[#This Row],[Poziom dofinansowania]],2))</f>
        <v/>
      </c>
      <c r="K33" s="5"/>
      <c r="L33" s="5"/>
      <c r="M33" s="6"/>
      <c r="N33" s="5"/>
    </row>
    <row r="34" spans="1:14">
      <c r="A34" s="49" t="s">
        <v>115</v>
      </c>
      <c r="B34" s="2"/>
      <c r="C34" s="14"/>
      <c r="D34" s="14"/>
      <c r="E34" s="16" t="str">
        <f>IF(Tabela1[[#This Row],[Czy wydatek wynika z audytu]]="","",IF(Tabela1[[#This Row],[Czy wydatek wynika z audytu]]=$F$3,$I$3,$I$1))</f>
        <v/>
      </c>
      <c r="F34" s="13"/>
      <c r="G34" s="13"/>
      <c r="H34" s="13"/>
      <c r="I34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4" s="4" t="str">
        <f>IF(Tabela1[[#This Row],[Wydatki kwalifikowalne ]]="","",ROUND(Tabela1[[#This Row],[Wydatki kwalifikowalne ]]*Tabela1[[#This Row],[Poziom dofinansowania]],2))</f>
        <v/>
      </c>
      <c r="K34" s="5"/>
      <c r="L34" s="5"/>
      <c r="M34" s="6"/>
      <c r="N34" s="5"/>
    </row>
    <row r="35" spans="1:14">
      <c r="A35" s="49" t="s">
        <v>116</v>
      </c>
      <c r="B35" s="2"/>
      <c r="C35" s="14"/>
      <c r="D35" s="14"/>
      <c r="E35" s="16" t="str">
        <f>IF(Tabela1[[#This Row],[Czy wydatek wynika z audytu]]="","",IF(Tabela1[[#This Row],[Czy wydatek wynika z audytu]]=$F$3,$I$3,$I$1))</f>
        <v/>
      </c>
      <c r="F35" s="13"/>
      <c r="G35" s="13"/>
      <c r="H35" s="13"/>
      <c r="I35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5" s="4" t="str">
        <f>IF(Tabela1[[#This Row],[Wydatki kwalifikowalne ]]="","",ROUND(Tabela1[[#This Row],[Wydatki kwalifikowalne ]]*Tabela1[[#This Row],[Poziom dofinansowania]],2))</f>
        <v/>
      </c>
      <c r="K35" s="5"/>
      <c r="L35" s="5"/>
      <c r="M35" s="6"/>
      <c r="N35" s="5"/>
    </row>
    <row r="36" spans="1:14">
      <c r="A36" s="49" t="s">
        <v>117</v>
      </c>
      <c r="B36" s="2"/>
      <c r="C36" s="14"/>
      <c r="D36" s="14"/>
      <c r="E36" s="16" t="str">
        <f>IF(Tabela1[[#This Row],[Czy wydatek wynika z audytu]]="","",IF(Tabela1[[#This Row],[Czy wydatek wynika z audytu]]=$F$3,$I$3,$I$1))</f>
        <v/>
      </c>
      <c r="F36" s="13"/>
      <c r="G36" s="13"/>
      <c r="H36" s="13"/>
      <c r="I36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6" s="4" t="str">
        <f>IF(Tabela1[[#This Row],[Wydatki kwalifikowalne ]]="","",ROUND(Tabela1[[#This Row],[Wydatki kwalifikowalne ]]*Tabela1[[#This Row],[Poziom dofinansowania]],2))</f>
        <v/>
      </c>
      <c r="K36" s="5"/>
      <c r="L36" s="5"/>
      <c r="M36" s="6"/>
      <c r="N36" s="5"/>
    </row>
    <row r="37" spans="1:14">
      <c r="A37" s="49" t="s">
        <v>118</v>
      </c>
      <c r="B37" s="2"/>
      <c r="C37" s="14"/>
      <c r="D37" s="14"/>
      <c r="E37" s="16" t="str">
        <f>IF(Tabela1[[#This Row],[Czy wydatek wynika z audytu]]="","",IF(Tabela1[[#This Row],[Czy wydatek wynika z audytu]]=$F$3,$I$3,$I$1))</f>
        <v/>
      </c>
      <c r="F37" s="13"/>
      <c r="G37" s="13"/>
      <c r="H37" s="13"/>
      <c r="I37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7" s="4" t="str">
        <f>IF(Tabela1[[#This Row],[Wydatki kwalifikowalne ]]="","",ROUND(Tabela1[[#This Row],[Wydatki kwalifikowalne ]]*Tabela1[[#This Row],[Poziom dofinansowania]],2))</f>
        <v/>
      </c>
      <c r="K37" s="5"/>
      <c r="L37" s="5"/>
      <c r="M37" s="6"/>
      <c r="N37" s="5"/>
    </row>
    <row r="38" spans="1:14">
      <c r="A38" s="49" t="s">
        <v>119</v>
      </c>
      <c r="B38" s="2"/>
      <c r="C38" s="14"/>
      <c r="D38" s="14"/>
      <c r="E38" s="16" t="str">
        <f>IF(Tabela1[[#This Row],[Czy wydatek wynika z audytu]]="","",IF(Tabela1[[#This Row],[Czy wydatek wynika z audytu]]=$F$3,$I$3,$I$1))</f>
        <v/>
      </c>
      <c r="F38" s="13"/>
      <c r="G38" s="13"/>
      <c r="H38" s="13"/>
      <c r="I38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8" s="4" t="str">
        <f>IF(Tabela1[[#This Row],[Wydatki kwalifikowalne ]]="","",ROUND(Tabela1[[#This Row],[Wydatki kwalifikowalne ]]*Tabela1[[#This Row],[Poziom dofinansowania]],2))</f>
        <v/>
      </c>
      <c r="K38" s="5"/>
      <c r="L38" s="5"/>
      <c r="M38" s="6"/>
      <c r="N38" s="5"/>
    </row>
    <row r="39" spans="1:14">
      <c r="A39" s="49" t="s">
        <v>120</v>
      </c>
      <c r="B39" s="2"/>
      <c r="C39" s="14"/>
      <c r="D39" s="14"/>
      <c r="E39" s="16" t="str">
        <f>IF(Tabela1[[#This Row],[Czy wydatek wynika z audytu]]="","",IF(Tabela1[[#This Row],[Czy wydatek wynika z audytu]]=$F$3,$I$3,$I$1))</f>
        <v/>
      </c>
      <c r="F39" s="13"/>
      <c r="G39" s="13"/>
      <c r="H39" s="13"/>
      <c r="I39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39" s="4" t="str">
        <f>IF(Tabela1[[#This Row],[Wydatki kwalifikowalne ]]="","",ROUND(Tabela1[[#This Row],[Wydatki kwalifikowalne ]]*Tabela1[[#This Row],[Poziom dofinansowania]],2))</f>
        <v/>
      </c>
      <c r="K39" s="5"/>
      <c r="L39" s="5"/>
      <c r="M39" s="6"/>
      <c r="N39" s="5"/>
    </row>
    <row r="40" spans="1:14">
      <c r="A40" s="49" t="s">
        <v>121</v>
      </c>
      <c r="B40" s="2"/>
      <c r="C40" s="14"/>
      <c r="D40" s="14"/>
      <c r="E40" s="16" t="str">
        <f>IF(Tabela1[[#This Row],[Czy wydatek wynika z audytu]]="","",IF(Tabela1[[#This Row],[Czy wydatek wynika z audytu]]=$F$3,$I$3,$I$1))</f>
        <v/>
      </c>
      <c r="F40" s="13"/>
      <c r="G40" s="13"/>
      <c r="H40" s="13"/>
      <c r="I40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0" s="4" t="str">
        <f>IF(Tabela1[[#This Row],[Wydatki kwalifikowalne ]]="","",ROUND(Tabela1[[#This Row],[Wydatki kwalifikowalne ]]*Tabela1[[#This Row],[Poziom dofinansowania]],2))</f>
        <v/>
      </c>
      <c r="K40" s="5"/>
      <c r="L40" s="5"/>
      <c r="M40" s="6"/>
      <c r="N40" s="5"/>
    </row>
    <row r="41" spans="1:14">
      <c r="A41" s="49" t="s">
        <v>122</v>
      </c>
      <c r="B41" s="2"/>
      <c r="C41" s="14"/>
      <c r="D41" s="14"/>
      <c r="E41" s="16" t="str">
        <f>IF(Tabela1[[#This Row],[Czy wydatek wynika z audytu]]="","",IF(Tabela1[[#This Row],[Czy wydatek wynika z audytu]]=$F$3,$I$3,$I$1))</f>
        <v/>
      </c>
      <c r="F41" s="13"/>
      <c r="G41" s="13"/>
      <c r="H41" s="13"/>
      <c r="I41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1" s="4" t="str">
        <f>IF(Tabela1[[#This Row],[Wydatki kwalifikowalne ]]="","",ROUND(Tabela1[[#This Row],[Wydatki kwalifikowalne ]]*Tabela1[[#This Row],[Poziom dofinansowania]],2))</f>
        <v/>
      </c>
      <c r="K41" s="5"/>
      <c r="L41" s="5"/>
      <c r="M41" s="6"/>
      <c r="N41" s="5"/>
    </row>
    <row r="42" spans="1:14">
      <c r="A42" s="49" t="s">
        <v>123</v>
      </c>
      <c r="B42" s="2"/>
      <c r="C42" s="14"/>
      <c r="D42" s="14"/>
      <c r="E42" s="16" t="str">
        <f>IF(Tabela1[[#This Row],[Czy wydatek wynika z audytu]]="","",IF(Tabela1[[#This Row],[Czy wydatek wynika z audytu]]=$F$3,$I$3,$I$1))</f>
        <v/>
      </c>
      <c r="F42" s="13"/>
      <c r="G42" s="13"/>
      <c r="H42" s="13"/>
      <c r="I42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2" s="4" t="str">
        <f>IF(Tabela1[[#This Row],[Wydatki kwalifikowalne ]]="","",ROUND(Tabela1[[#This Row],[Wydatki kwalifikowalne ]]*Tabela1[[#This Row],[Poziom dofinansowania]],2))</f>
        <v/>
      </c>
      <c r="K42" s="5"/>
      <c r="L42" s="5"/>
      <c r="M42" s="6"/>
      <c r="N42" s="5"/>
    </row>
    <row r="43" spans="1:14">
      <c r="A43" s="49" t="s">
        <v>124</v>
      </c>
      <c r="B43" s="2"/>
      <c r="C43" s="14"/>
      <c r="D43" s="14"/>
      <c r="E43" s="16" t="str">
        <f>IF(Tabela1[[#This Row],[Czy wydatek wynika z audytu]]="","",IF(Tabela1[[#This Row],[Czy wydatek wynika z audytu]]=$F$3,$I$3,$I$1))</f>
        <v/>
      </c>
      <c r="F43" s="13"/>
      <c r="G43" s="13"/>
      <c r="H43" s="13"/>
      <c r="I43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3" s="4" t="str">
        <f>IF(Tabela1[[#This Row],[Wydatki kwalifikowalne ]]="","",ROUND(Tabela1[[#This Row],[Wydatki kwalifikowalne ]]*Tabela1[[#This Row],[Poziom dofinansowania]],2))</f>
        <v/>
      </c>
      <c r="K43" s="5"/>
      <c r="L43" s="5"/>
      <c r="M43" s="6"/>
      <c r="N43" s="5"/>
    </row>
    <row r="44" spans="1:14">
      <c r="A44" s="49" t="s">
        <v>125</v>
      </c>
      <c r="B44" s="2"/>
      <c r="C44" s="14"/>
      <c r="D44" s="14"/>
      <c r="E44" s="16" t="str">
        <f>IF(Tabela1[[#This Row],[Czy wydatek wynika z audytu]]="","",IF(Tabela1[[#This Row],[Czy wydatek wynika z audytu]]=$F$3,$I$3,$I$1))</f>
        <v/>
      </c>
      <c r="F44" s="13"/>
      <c r="G44" s="13"/>
      <c r="H44" s="13"/>
      <c r="I44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4" s="4" t="str">
        <f>IF(Tabela1[[#This Row],[Wydatki kwalifikowalne ]]="","",ROUND(Tabela1[[#This Row],[Wydatki kwalifikowalne ]]*Tabela1[[#This Row],[Poziom dofinansowania]],2))</f>
        <v/>
      </c>
      <c r="K44" s="5"/>
      <c r="L44" s="5"/>
      <c r="M44" s="6"/>
      <c r="N44" s="5"/>
    </row>
    <row r="45" spans="1:14">
      <c r="A45" s="49" t="s">
        <v>126</v>
      </c>
      <c r="B45" s="2"/>
      <c r="C45" s="14"/>
      <c r="D45" s="14"/>
      <c r="E45" s="16" t="str">
        <f>IF(Tabela1[[#This Row],[Czy wydatek wynika z audytu]]="","",IF(Tabela1[[#This Row],[Czy wydatek wynika z audytu]]=$F$3,$I$3,$I$1))</f>
        <v/>
      </c>
      <c r="F45" s="13"/>
      <c r="G45" s="13"/>
      <c r="H45" s="13"/>
      <c r="I45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5" s="4" t="str">
        <f>IF(Tabela1[[#This Row],[Wydatki kwalifikowalne ]]="","",ROUND(Tabela1[[#This Row],[Wydatki kwalifikowalne ]]*Tabela1[[#This Row],[Poziom dofinansowania]],2))</f>
        <v/>
      </c>
      <c r="K45" s="5"/>
      <c r="L45" s="5"/>
      <c r="M45" s="6"/>
      <c r="N45" s="5"/>
    </row>
    <row r="46" spans="1:14">
      <c r="A46" s="49" t="s">
        <v>127</v>
      </c>
      <c r="B46" s="2"/>
      <c r="C46" s="14"/>
      <c r="D46" s="14"/>
      <c r="E46" s="16" t="str">
        <f>IF(Tabela1[[#This Row],[Czy wydatek wynika z audytu]]="","",IF(Tabela1[[#This Row],[Czy wydatek wynika z audytu]]=$F$3,$I$3,$I$1))</f>
        <v/>
      </c>
      <c r="F46" s="13"/>
      <c r="G46" s="13"/>
      <c r="H46" s="13"/>
      <c r="I46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6" s="4" t="str">
        <f>IF(Tabela1[[#This Row],[Wydatki kwalifikowalne ]]="","",ROUND(Tabela1[[#This Row],[Wydatki kwalifikowalne ]]*Tabela1[[#This Row],[Poziom dofinansowania]],2))</f>
        <v/>
      </c>
      <c r="K46" s="5"/>
      <c r="L46" s="5"/>
      <c r="M46" s="6"/>
      <c r="N46" s="5"/>
    </row>
    <row r="47" spans="1:14">
      <c r="A47" s="49" t="s">
        <v>128</v>
      </c>
      <c r="B47" s="2"/>
      <c r="C47" s="14"/>
      <c r="D47" s="14"/>
      <c r="E47" s="16" t="str">
        <f>IF(Tabela1[[#This Row],[Czy wydatek wynika z audytu]]="","",IF(Tabela1[[#This Row],[Czy wydatek wynika z audytu]]=$F$3,$I$3,$I$1))</f>
        <v/>
      </c>
      <c r="F47" s="13"/>
      <c r="G47" s="13"/>
      <c r="H47" s="13"/>
      <c r="I47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7" s="4" t="str">
        <f>IF(Tabela1[[#This Row],[Wydatki kwalifikowalne ]]="","",ROUND(Tabela1[[#This Row],[Wydatki kwalifikowalne ]]*Tabela1[[#This Row],[Poziom dofinansowania]],2))</f>
        <v/>
      </c>
      <c r="K47" s="5"/>
      <c r="L47" s="5"/>
      <c r="M47" s="6"/>
      <c r="N47" s="5"/>
    </row>
    <row r="48" spans="1:14">
      <c r="A48" s="49" t="s">
        <v>129</v>
      </c>
      <c r="B48" s="2"/>
      <c r="C48" s="14"/>
      <c r="D48" s="14"/>
      <c r="E48" s="16" t="str">
        <f>IF(Tabela1[[#This Row],[Czy wydatek wynika z audytu]]="","",IF(Tabela1[[#This Row],[Czy wydatek wynika z audytu]]=$F$3,$I$3,$I$1))</f>
        <v/>
      </c>
      <c r="F48" s="13"/>
      <c r="G48" s="13"/>
      <c r="H48" s="13"/>
      <c r="I48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8" s="4" t="str">
        <f>IF(Tabela1[[#This Row],[Wydatki kwalifikowalne ]]="","",ROUND(Tabela1[[#This Row],[Wydatki kwalifikowalne ]]*Tabela1[[#This Row],[Poziom dofinansowania]],2))</f>
        <v/>
      </c>
      <c r="K48" s="5"/>
      <c r="L48" s="5"/>
      <c r="M48" s="6"/>
      <c r="N48" s="5"/>
    </row>
    <row r="49" spans="1:14">
      <c r="A49" s="49" t="s">
        <v>130</v>
      </c>
      <c r="B49" s="2"/>
      <c r="C49" s="14"/>
      <c r="D49" s="14"/>
      <c r="E49" s="16" t="str">
        <f>IF(Tabela1[[#This Row],[Czy wydatek wynika z audytu]]="","",IF(Tabela1[[#This Row],[Czy wydatek wynika z audytu]]=$F$3,$I$3,$I$1))</f>
        <v/>
      </c>
      <c r="F49" s="13"/>
      <c r="G49" s="13"/>
      <c r="H49" s="13"/>
      <c r="I49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49" s="4" t="str">
        <f>IF(Tabela1[[#This Row],[Wydatki kwalifikowalne ]]="","",ROUND(Tabela1[[#This Row],[Wydatki kwalifikowalne ]]*Tabela1[[#This Row],[Poziom dofinansowania]],2))</f>
        <v/>
      </c>
      <c r="K49" s="5"/>
      <c r="L49" s="5"/>
      <c r="M49" s="6"/>
      <c r="N49" s="5"/>
    </row>
    <row r="50" spans="1:14">
      <c r="A50" s="49" t="s">
        <v>131</v>
      </c>
      <c r="B50" s="7"/>
      <c r="C50" s="14"/>
      <c r="D50" s="15"/>
      <c r="E50" s="16" t="str">
        <f>IF(Tabela1[[#This Row],[Czy wydatek wynika z audytu]]="","",IF(Tabela1[[#This Row],[Czy wydatek wynika z audytu]]=$F$3,$I$3,$I$1))</f>
        <v/>
      </c>
      <c r="F50" s="13"/>
      <c r="G50" s="189"/>
      <c r="H50" s="189"/>
      <c r="I50" s="186" t="str">
        <f>IF(Tabela1[[#This Row],[Wydatki potencjalnie kwalifikowalne]]="","",Tabela1[[#This Row],[Wydatki potencjalnie kwalifikowalne]]-Tabela1[[#This Row],[Wydatki dot. działań mniej przyjaznych dla środowiska, stanowiących jedno z powyższych scenariuszy*]])</f>
        <v/>
      </c>
      <c r="J50" s="4" t="str">
        <f>IF(Tabela1[[#This Row],[Wydatki kwalifikowalne ]]="","",ROUND(Tabela1[[#This Row],[Wydatki kwalifikowalne ]]*Tabela1[[#This Row],[Poziom dofinansowania]],2))</f>
        <v/>
      </c>
      <c r="K50" s="9"/>
      <c r="L50" s="9"/>
      <c r="M50" s="10"/>
      <c r="N50" s="5"/>
    </row>
  </sheetData>
  <sheetProtection algorithmName="SHA-512" hashValue="qhYeEcQ4BBqDRva1zGYbb6rLKtkkahC5Mvsa/ytFUVRErX3G4KobMLun5eh+ZF5zuOM9up0/4FKN901zP5+zMQ==" saltValue="cTCOTgCHhz8z475VsdpTAg==" spinCount="100000" sheet="1" formatCells="0" formatColumns="0" formatRows="0" sort="0"/>
  <autoFilter ref="N28" xr:uid="{26966C42-351D-8649-BFB2-9F09E82D4491}"/>
  <mergeCells count="2">
    <mergeCell ref="A23:N23"/>
    <mergeCell ref="A22:M22"/>
  </mergeCells>
  <phoneticPr fontId="3" type="noConversion"/>
  <dataValidations count="2">
    <dataValidation type="list" allowBlank="1" showInputMessage="1" showErrorMessage="1" sqref="D30:D50" xr:uid="{504D4580-B6E8-0D46-A440-89C0C7995E81}">
      <formula1>$F$1:$F$3</formula1>
    </dataValidation>
    <dataValidation type="list" allowBlank="1" showInputMessage="1" showErrorMessage="1" sqref="C30:C50" xr:uid="{132EB6C1-0EEB-9340-880A-887258973724}">
      <formula1>$B$2:$B$9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9CAD-A4E3-3140-BD64-B63D103A6814}">
  <sheetPr codeName="Arkusz1">
    <pageSetUpPr fitToPage="1"/>
  </sheetPr>
  <dimension ref="A1:L42"/>
  <sheetViews>
    <sheetView showGridLines="0" topLeftCell="B13" zoomScaleNormal="100" workbookViewId="0">
      <selection activeCell="F28" sqref="F28"/>
    </sheetView>
  </sheetViews>
  <sheetFormatPr defaultColWidth="10.875" defaultRowHeight="15.75"/>
  <cols>
    <col min="1" max="1" width="6.5" style="50" customWidth="1"/>
    <col min="2" max="2" width="33.375" style="17" customWidth="1"/>
    <col min="3" max="3" width="19.625" style="23" customWidth="1"/>
    <col min="4" max="4" width="27.375" style="23" customWidth="1"/>
    <col min="5" max="5" width="19.625" style="23" customWidth="1"/>
    <col min="6" max="6" width="20.875" style="17" customWidth="1"/>
    <col min="7" max="7" width="21.5" style="17" customWidth="1"/>
    <col min="8" max="8" width="20.875" style="17" customWidth="1"/>
    <col min="9" max="9" width="38.625" style="17" customWidth="1"/>
    <col min="10" max="10" width="42.5" style="17" customWidth="1"/>
    <col min="11" max="12" width="45.875" style="17" customWidth="1"/>
    <col min="13" max="16384" width="10.875" style="17"/>
  </cols>
  <sheetData>
    <row r="1" spans="1:12" ht="17.100000000000001" hidden="1" customHeight="1">
      <c r="A1" s="17"/>
      <c r="B1" s="17" t="s">
        <v>55</v>
      </c>
      <c r="C1" s="57" t="s">
        <v>22</v>
      </c>
      <c r="D1" s="57" t="s">
        <v>25</v>
      </c>
      <c r="E1" s="57" t="s">
        <v>11</v>
      </c>
      <c r="F1" s="18" t="s">
        <v>98</v>
      </c>
      <c r="G1" s="19">
        <f>'Dane wnioskodawcy'!F17</f>
        <v>0.5</v>
      </c>
      <c r="H1" s="56">
        <f>SUMIFS($F$22:$F$42,$D$22:$D$42,$F$1)</f>
        <v>0</v>
      </c>
      <c r="I1" s="56">
        <f>SUMIFS($G$22:$G$42,$D$22:$D$42,$F$1)</f>
        <v>0</v>
      </c>
      <c r="J1" s="56">
        <f>SUMIFS($H$22:$H$42,$D$22:$D$42,$F$1)</f>
        <v>0</v>
      </c>
    </row>
    <row r="2" spans="1:12" ht="17.100000000000001" hidden="1" customHeight="1">
      <c r="A2" s="17">
        <v>1</v>
      </c>
      <c r="B2" s="20" t="s">
        <v>162</v>
      </c>
      <c r="C2" s="23">
        <f>SUMIFS($F$22:$F$42,$C$22:$C$42,$B$2)</f>
        <v>0</v>
      </c>
      <c r="D2" s="23">
        <f>SUMIFS($G$22:$G$42,$C$22:$C$42,$B$2)</f>
        <v>0</v>
      </c>
      <c r="E2" s="23">
        <f>SUMIFS($H$22:$H$42,$C$22:$C$42,$B$2)</f>
        <v>0</v>
      </c>
      <c r="F2" s="17" t="s">
        <v>99</v>
      </c>
      <c r="G2" s="21">
        <f>G1</f>
        <v>0.5</v>
      </c>
      <c r="H2" s="48">
        <f>SUMIFS($F$22:$F$42,$D$22:$D$42,$F$2)</f>
        <v>0</v>
      </c>
      <c r="I2" s="48">
        <f>SUMIFS($G$22:$G$42,$D$22:$D$42,$F$2)</f>
        <v>0</v>
      </c>
      <c r="J2" s="48">
        <f>SUMIFS($H$22:$H$42,$D$22:$D$42,$F$2)</f>
        <v>0</v>
      </c>
    </row>
    <row r="3" spans="1:12" ht="17.100000000000001" hidden="1" customHeight="1">
      <c r="A3" s="17">
        <v>2</v>
      </c>
      <c r="B3" s="20" t="s">
        <v>164</v>
      </c>
      <c r="C3" s="23">
        <f>SUMIFS($F$22:$F$42,$C$22:$C$42,$B$3)</f>
        <v>0</v>
      </c>
      <c r="D3" s="23">
        <f>SUMIFS($G$22:$G$42,$C$22:$C$42,$B$3)</f>
        <v>0</v>
      </c>
      <c r="E3" s="23">
        <f>SUMIFS($H$22:$H$42,$C$22:$C$42,$B$3)</f>
        <v>0</v>
      </c>
      <c r="F3" s="17" t="s">
        <v>100</v>
      </c>
      <c r="G3" s="19">
        <f>'Dane wnioskodawcy'!F25</f>
        <v>0.7</v>
      </c>
      <c r="H3" s="56">
        <f>SUMIFS($F$22:$F$42,$D$22:$D$42,$F$3)</f>
        <v>0</v>
      </c>
      <c r="I3" s="56">
        <f>SUMIFS($G$22:$G$42,$D$22:$D$42,$F$3)</f>
        <v>0</v>
      </c>
      <c r="J3" s="56">
        <f>SUMIFS($H$22:$H$42,$D$22:$D$42,$F$3)</f>
        <v>0</v>
      </c>
    </row>
    <row r="4" spans="1:12" ht="17.100000000000001" hidden="1" customHeight="1">
      <c r="A4" s="17">
        <v>3</v>
      </c>
      <c r="B4" s="20" t="s">
        <v>10</v>
      </c>
      <c r="C4" s="23">
        <f>SUMIFS($F$22:$F$42,$C$22:$C$42,$B$4)</f>
        <v>0</v>
      </c>
      <c r="D4" s="23">
        <f>SUMIFS($G$22:$G$42,$C$22:$C$42,$B$4)</f>
        <v>0</v>
      </c>
      <c r="E4" s="23">
        <f>SUMIFS($H$22:$H$42,$C$22:$C$42,$B$4)</f>
        <v>0</v>
      </c>
      <c r="F4" s="22"/>
      <c r="G4" s="23"/>
      <c r="H4" s="56">
        <f>SUM(H1:H3)</f>
        <v>0</v>
      </c>
      <c r="I4" s="56">
        <f>SUM(I1:I3)</f>
        <v>0</v>
      </c>
      <c r="J4" s="56">
        <f>SUM(J1:J3)</f>
        <v>0</v>
      </c>
    </row>
    <row r="5" spans="1:12" ht="17.100000000000001" hidden="1" customHeight="1">
      <c r="A5" s="17">
        <v>4</v>
      </c>
      <c r="B5" s="20" t="s">
        <v>53</v>
      </c>
      <c r="C5" s="23">
        <f>SUMIFS($F$22:$F$42,$C$22:$C$42,$B$5)</f>
        <v>0</v>
      </c>
      <c r="D5" s="23">
        <f>SUMIFS($G$22:$G$42,$C$22:$C$42,$B$5)</f>
        <v>0</v>
      </c>
      <c r="E5" s="23">
        <f>SUMIFS($H$22:$H$42,$C$22:$C$42,$B$5)</f>
        <v>0</v>
      </c>
      <c r="F5" s="22"/>
      <c r="G5" s="24" t="s">
        <v>69</v>
      </c>
      <c r="H5" s="20" t="b">
        <f>H4=C10</f>
        <v>1</v>
      </c>
      <c r="I5" s="20" t="b">
        <f>I4=D10</f>
        <v>1</v>
      </c>
      <c r="J5" s="20" t="b">
        <f>J4=E10</f>
        <v>1</v>
      </c>
    </row>
    <row r="6" spans="1:12" ht="17.100000000000001" hidden="1" customHeight="1">
      <c r="A6" s="17">
        <v>5</v>
      </c>
      <c r="B6" s="20" t="s">
        <v>3</v>
      </c>
      <c r="C6" s="23">
        <f>SUMIFS($F$22:$F$42,$C$22:$C$42,$B$6)</f>
        <v>0</v>
      </c>
      <c r="D6" s="23">
        <f>SUMIFS($G$22:$G$42,$C$22:$C$42,$B$6)</f>
        <v>0</v>
      </c>
      <c r="E6" s="23">
        <f>SUMIFS($H$22:$H$42,$C$22:$C$42,$B$6)</f>
        <v>0</v>
      </c>
      <c r="F6" s="22"/>
      <c r="G6" s="17" t="s">
        <v>70</v>
      </c>
      <c r="H6" s="25">
        <f>SUMIFS($F$22:$F$42,$D$22:$D$42,$F$1)</f>
        <v>0</v>
      </c>
      <c r="I6" s="25">
        <f>SUMIFS($G$22:$G$42,$D$22:$D$42,$F$1)</f>
        <v>0</v>
      </c>
      <c r="J6" s="17">
        <f>SUMIFS($H$22:$H$42,$D$22:$D$42,$F$1)</f>
        <v>0</v>
      </c>
      <c r="K6" s="26">
        <f>I6+I7</f>
        <v>0</v>
      </c>
      <c r="L6" s="17" t="b">
        <f>K6=G21</f>
        <v>1</v>
      </c>
    </row>
    <row r="7" spans="1:12" ht="17.100000000000001" hidden="1" customHeight="1">
      <c r="A7" s="17">
        <v>6</v>
      </c>
      <c r="B7" s="20" t="s">
        <v>4</v>
      </c>
      <c r="C7" s="23">
        <f>SUMIFS($F$22:$F$42,$C$22:$C$42,$B$7)</f>
        <v>0</v>
      </c>
      <c r="D7" s="23">
        <f>SUMIFS($G$22:$G$42,$C$22:$C$42,$B$7)</f>
        <v>0</v>
      </c>
      <c r="E7" s="23">
        <f>SUMIFS($H$22:$H$42,$C$22:$C$42,$B$7)</f>
        <v>0</v>
      </c>
      <c r="F7" s="22"/>
      <c r="G7" s="17" t="s">
        <v>71</v>
      </c>
      <c r="H7" s="25">
        <f>SUMIFS($F$22:$F$42,$D$22:$D$42,$F$2)+SUMIFS($F$22:$F$42,$D$22:$D$42,$F$3)</f>
        <v>0</v>
      </c>
      <c r="I7" s="25">
        <f>SUMIFS($G$22:$G$42,$D$22:$D$42,$F$2)+SUMIFS($G$22:$G$42,$D$22:$D$42,$F$3)</f>
        <v>0</v>
      </c>
      <c r="J7" s="26">
        <f>SUMIFS($H$22:$H$42,$D$22:$D$42,$F$2)+SUMIFS($H$22:$H$42,$D$22:$D$42,$F$3)</f>
        <v>0</v>
      </c>
      <c r="K7" s="26">
        <f>H6+H7</f>
        <v>0</v>
      </c>
      <c r="L7" s="17" t="b">
        <f>K7=F21</f>
        <v>1</v>
      </c>
    </row>
    <row r="8" spans="1:12" ht="17.100000000000001" hidden="1" customHeight="1">
      <c r="A8" s="17">
        <v>7</v>
      </c>
      <c r="B8" s="20" t="s">
        <v>65</v>
      </c>
      <c r="C8" s="23">
        <f>SUMIFS($F$22:$F$42,$C$22:$C$42,$B$8)</f>
        <v>0</v>
      </c>
      <c r="D8" s="23">
        <f>SUMIFS($G$22:$G$42,$C$22:$C$42,$B$8)</f>
        <v>0</v>
      </c>
      <c r="E8" s="23">
        <f>SUMIFS($H$22:$H$42,$C$22:$C$42,$B$8)</f>
        <v>0</v>
      </c>
      <c r="F8" s="22"/>
      <c r="G8" s="27" t="s">
        <v>72</v>
      </c>
      <c r="H8" s="25">
        <f>SUMIFS($F$22:$F$42,$C$22:$C$42,$B$5)</f>
        <v>0</v>
      </c>
      <c r="I8" s="25">
        <f>SUMIFS($G$22:$G$42,$C$22:$C$42,$B$5)</f>
        <v>0</v>
      </c>
      <c r="J8" s="17">
        <f>SUMIFS($H$22:$H$42,$C$22:$C$42,$B$5)</f>
        <v>0</v>
      </c>
    </row>
    <row r="9" spans="1:12" ht="17.100000000000001" hidden="1" customHeight="1">
      <c r="A9" s="17"/>
      <c r="B9" s="20"/>
      <c r="C9" s="23">
        <f>SUMIFS($F$22:$F$42,$C$22:$C$42,$B$9)</f>
        <v>0</v>
      </c>
      <c r="D9" s="23">
        <f>SUMIFS($G$22:$G$42,$C$22:$C$42,$B$9)</f>
        <v>0</v>
      </c>
      <c r="E9" s="23">
        <f>SUMIFS($H$22:$H$42,$C$22:$C$42,$B$9)</f>
        <v>0</v>
      </c>
      <c r="F9" s="22"/>
      <c r="G9" s="20" t="s">
        <v>5</v>
      </c>
      <c r="H9" s="25">
        <f>SUMIFS($F$22:$F$42,$C$22:$C$42,$B$2)+SUMIFS($F$22:$F$42,$C$22:$C$42,$B$3)</f>
        <v>0</v>
      </c>
      <c r="I9" s="25">
        <f>SUMIFS($G$22:$G$42,$C$22:$C$42,$B$2)+SUMIFS($G$22:$G$42,$C$22:$C$42,$B$3)</f>
        <v>0</v>
      </c>
      <c r="J9" s="196">
        <f>SUMIFS($H$22:$H$42,$C$22:$C$42,$B$2)+SUMIFS($H$22:$H$42,$C$22:$C$42,$B$3)</f>
        <v>0</v>
      </c>
    </row>
    <row r="10" spans="1:12" ht="17.100000000000001" hidden="1" customHeight="1">
      <c r="B10" s="20"/>
      <c r="C10" s="60">
        <f>SUM(C2:C9)</f>
        <v>0</v>
      </c>
      <c r="D10" s="60">
        <f t="shared" ref="D10:E10" si="0">SUM(D2:D9)</f>
        <v>0</v>
      </c>
      <c r="E10" s="60">
        <f t="shared" si="0"/>
        <v>0</v>
      </c>
      <c r="F10" s="20"/>
    </row>
    <row r="11" spans="1:12" ht="17.100000000000001" hidden="1" customHeight="1">
      <c r="B11" s="20"/>
      <c r="C11" s="22"/>
      <c r="D11" s="22"/>
      <c r="E11" s="22"/>
      <c r="F11" s="20"/>
    </row>
    <row r="12" spans="1:12" ht="17.100000000000001" hidden="1" customHeight="1">
      <c r="B12" s="28"/>
      <c r="C12" s="28"/>
      <c r="D12" s="28"/>
      <c r="E12" s="28"/>
      <c r="F12" s="28"/>
    </row>
    <row r="13" spans="1:12" ht="39" customHeight="1">
      <c r="A13" s="51" t="s">
        <v>104</v>
      </c>
    </row>
    <row r="14" spans="1:12" s="30" customFormat="1" ht="23.25">
      <c r="A14" s="52" t="s">
        <v>103</v>
      </c>
      <c r="C14" s="31"/>
      <c r="D14" s="31"/>
      <c r="E14" s="31"/>
      <c r="F14" s="32"/>
      <c r="G14" s="33"/>
    </row>
    <row r="15" spans="1:12" s="30" customFormat="1" ht="23.25">
      <c r="A15" s="52"/>
      <c r="B15" s="217" t="s">
        <v>102</v>
      </c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2" s="30" customFormat="1" ht="23.25">
      <c r="A16" s="52"/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2" s="30" customFormat="1" ht="23.25">
      <c r="A17" s="52"/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2" s="30" customFormat="1" ht="23.25">
      <c r="A18" s="194" t="s">
        <v>152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2">
      <c r="F19" s="59" t="b">
        <f>C10=F21</f>
        <v>1</v>
      </c>
      <c r="G19" s="59" t="b">
        <f t="shared" ref="G19:H19" si="1">D10=G21</f>
        <v>1</v>
      </c>
      <c r="H19" s="59" t="b">
        <f t="shared" si="1"/>
        <v>1</v>
      </c>
      <c r="I19" s="34"/>
    </row>
    <row r="20" spans="1:12" s="41" customFormat="1" ht="39" customHeight="1">
      <c r="A20" s="53" t="s">
        <v>54</v>
      </c>
      <c r="B20" s="36" t="s">
        <v>12</v>
      </c>
      <c r="C20" s="37" t="s">
        <v>56</v>
      </c>
      <c r="D20" s="37" t="s">
        <v>66</v>
      </c>
      <c r="E20" s="37" t="s">
        <v>59</v>
      </c>
      <c r="F20" s="38" t="s">
        <v>22</v>
      </c>
      <c r="G20" s="38" t="s">
        <v>25</v>
      </c>
      <c r="H20" s="38" t="s">
        <v>11</v>
      </c>
      <c r="I20" s="36" t="s">
        <v>13</v>
      </c>
      <c r="J20" s="36" t="s">
        <v>14</v>
      </c>
      <c r="K20" s="39" t="s">
        <v>67</v>
      </c>
      <c r="L20" s="40" t="s">
        <v>47</v>
      </c>
    </row>
    <row r="21" spans="1:12" s="48" customFormat="1" ht="23.1" customHeight="1">
      <c r="A21" s="54"/>
      <c r="B21" s="43"/>
      <c r="C21" s="44"/>
      <c r="D21" s="44"/>
      <c r="E21" s="45" t="str">
        <f>IF(Tabela13[[#This Row],[Czy wydatek wynika z audytu]]="","")</f>
        <v/>
      </c>
      <c r="F21" s="1">
        <f t="shared" ref="F21" si="2">SUM(F22:F46)</f>
        <v>0</v>
      </c>
      <c r="G21" s="1">
        <f t="shared" ref="G21" si="3">SUM(G22:G46)</f>
        <v>0</v>
      </c>
      <c r="H21" s="1">
        <f>SUM(H22:H46)</f>
        <v>0</v>
      </c>
      <c r="I21" s="43"/>
      <c r="J21" s="43"/>
      <c r="K21" s="46"/>
      <c r="L21" s="47"/>
    </row>
    <row r="22" spans="1:12">
      <c r="A22" s="49" t="s">
        <v>111</v>
      </c>
      <c r="B22" s="2"/>
      <c r="C22" s="14"/>
      <c r="D22" s="14"/>
      <c r="E22" s="16" t="str">
        <f>IF(Tabela13[[#This Row],[Czy wydatek wynika z audytu]]="","",IF(Tabela13[[#This Row],[Czy wydatek wynika z audytu]]=$F$3,$G$3,$G$1))</f>
        <v/>
      </c>
      <c r="F22" s="13"/>
      <c r="G22" s="13"/>
      <c r="H22" s="4" t="str">
        <f>IF(Tabela13[[#This Row],[Wydatki kwalifikowalne ]]="","",ROUND(Tabela13[[#This Row],[Wydatki kwalifikowalne ]]*Tabela13[[#This Row],[Poziom dofinansowania]],2))</f>
        <v/>
      </c>
      <c r="I22" s="5"/>
      <c r="J22" s="5"/>
      <c r="K22" s="6"/>
      <c r="L22" s="5"/>
    </row>
    <row r="23" spans="1:12">
      <c r="A23" s="49" t="s">
        <v>112</v>
      </c>
      <c r="B23" s="2"/>
      <c r="C23" s="14"/>
      <c r="D23" s="14"/>
      <c r="E23" s="16" t="str">
        <f>IF(Tabela13[[#This Row],[Czy wydatek wynika z audytu]]="","",IF(Tabela13[[#This Row],[Czy wydatek wynika z audytu]]=$F$3,$G$3,$G$1))</f>
        <v/>
      </c>
      <c r="F23" s="13"/>
      <c r="G23" s="13"/>
      <c r="H23" s="4" t="str">
        <f>IF(Tabela13[[#This Row],[Wydatki kwalifikowalne ]]="","",ROUND(Tabela13[[#This Row],[Wydatki kwalifikowalne ]]*Tabela13[[#This Row],[Poziom dofinansowania]],2))</f>
        <v/>
      </c>
      <c r="I23" s="5"/>
      <c r="J23" s="5"/>
      <c r="K23" s="6"/>
      <c r="L23" s="5"/>
    </row>
    <row r="24" spans="1:12">
      <c r="A24" s="49" t="s">
        <v>113</v>
      </c>
      <c r="B24" s="2"/>
      <c r="C24" s="14"/>
      <c r="D24" s="14"/>
      <c r="E24" s="16" t="str">
        <f>IF(Tabela13[[#This Row],[Czy wydatek wynika z audytu]]="","",IF(Tabela13[[#This Row],[Czy wydatek wynika z audytu]]=$F$3,$G$3,$G$1))</f>
        <v/>
      </c>
      <c r="F24" s="13"/>
      <c r="G24" s="13"/>
      <c r="H24" s="4" t="str">
        <f>IF(Tabela13[[#This Row],[Wydatki kwalifikowalne ]]="","",ROUND(Tabela13[[#This Row],[Wydatki kwalifikowalne ]]*Tabela13[[#This Row],[Poziom dofinansowania]],2))</f>
        <v/>
      </c>
      <c r="I24" s="5"/>
      <c r="J24" s="5"/>
      <c r="K24" s="6"/>
      <c r="L24" s="5"/>
    </row>
    <row r="25" spans="1:12">
      <c r="A25" s="49" t="s">
        <v>114</v>
      </c>
      <c r="B25" s="2"/>
      <c r="C25" s="14"/>
      <c r="D25" s="14"/>
      <c r="E25" s="16" t="str">
        <f>IF(Tabela13[[#This Row],[Czy wydatek wynika z audytu]]="","",IF(Tabela13[[#This Row],[Czy wydatek wynika z audytu]]=$F$3,$G$3,$G$1))</f>
        <v/>
      </c>
      <c r="F25" s="13"/>
      <c r="G25" s="13"/>
      <c r="H25" s="4" t="str">
        <f>IF(Tabela13[[#This Row],[Wydatki kwalifikowalne ]]="","",ROUND(Tabela13[[#This Row],[Wydatki kwalifikowalne ]]*Tabela13[[#This Row],[Poziom dofinansowania]],2))</f>
        <v/>
      </c>
      <c r="I25" s="5"/>
      <c r="J25" s="5"/>
      <c r="K25" s="6"/>
      <c r="L25" s="5"/>
    </row>
    <row r="26" spans="1:12">
      <c r="A26" s="49" t="s">
        <v>115</v>
      </c>
      <c r="B26" s="2"/>
      <c r="C26" s="14"/>
      <c r="D26" s="14"/>
      <c r="E26" s="16" t="str">
        <f>IF(Tabela13[[#This Row],[Czy wydatek wynika z audytu]]="","",IF(Tabela13[[#This Row],[Czy wydatek wynika z audytu]]=$F$3,$G$3,$G$1))</f>
        <v/>
      </c>
      <c r="F26" s="13"/>
      <c r="G26" s="13"/>
      <c r="H26" s="4" t="str">
        <f>IF(Tabela13[[#This Row],[Wydatki kwalifikowalne ]]="","",ROUND(Tabela13[[#This Row],[Wydatki kwalifikowalne ]]*Tabela13[[#This Row],[Poziom dofinansowania]],2))</f>
        <v/>
      </c>
      <c r="I26" s="5"/>
      <c r="J26" s="5"/>
      <c r="K26" s="6"/>
      <c r="L26" s="5"/>
    </row>
    <row r="27" spans="1:12">
      <c r="A27" s="49" t="s">
        <v>116</v>
      </c>
      <c r="B27" s="2"/>
      <c r="C27" s="14"/>
      <c r="D27" s="14"/>
      <c r="E27" s="16" t="str">
        <f>IF(Tabela13[[#This Row],[Czy wydatek wynika z audytu]]="","",IF(Tabela13[[#This Row],[Czy wydatek wynika z audytu]]=$F$3,$G$3,$G$1))</f>
        <v/>
      </c>
      <c r="F27" s="13"/>
      <c r="G27" s="13"/>
      <c r="H27" s="4" t="str">
        <f>IF(Tabela13[[#This Row],[Wydatki kwalifikowalne ]]="","",ROUND(Tabela13[[#This Row],[Wydatki kwalifikowalne ]]*Tabela13[[#This Row],[Poziom dofinansowania]],2))</f>
        <v/>
      </c>
      <c r="I27" s="5"/>
      <c r="J27" s="5"/>
      <c r="K27" s="6"/>
      <c r="L27" s="5"/>
    </row>
    <row r="28" spans="1:12">
      <c r="A28" s="49" t="s">
        <v>117</v>
      </c>
      <c r="B28" s="2"/>
      <c r="C28" s="14"/>
      <c r="D28" s="14"/>
      <c r="E28" s="16" t="str">
        <f>IF(Tabela13[[#This Row],[Czy wydatek wynika z audytu]]="","",IF(Tabela13[[#This Row],[Czy wydatek wynika z audytu]]=$F$3,$G$3,$G$1))</f>
        <v/>
      </c>
      <c r="F28" s="13"/>
      <c r="G28" s="13"/>
      <c r="H28" s="4" t="str">
        <f>IF(Tabela13[[#This Row],[Wydatki kwalifikowalne ]]="","",ROUND(Tabela13[[#This Row],[Wydatki kwalifikowalne ]]*Tabela13[[#This Row],[Poziom dofinansowania]],2))</f>
        <v/>
      </c>
      <c r="I28" s="5"/>
      <c r="J28" s="5"/>
      <c r="K28" s="6"/>
      <c r="L28" s="5"/>
    </row>
    <row r="29" spans="1:12">
      <c r="A29" s="49" t="s">
        <v>118</v>
      </c>
      <c r="B29" s="2"/>
      <c r="C29" s="14"/>
      <c r="D29" s="14"/>
      <c r="E29" s="16" t="str">
        <f>IF(Tabela13[[#This Row],[Czy wydatek wynika z audytu]]="","",IF(Tabela13[[#This Row],[Czy wydatek wynika z audytu]]=$F$3,$G$3,$G$1))</f>
        <v/>
      </c>
      <c r="F29" s="13"/>
      <c r="G29" s="13"/>
      <c r="H29" s="4" t="str">
        <f>IF(Tabela13[[#This Row],[Wydatki kwalifikowalne ]]="","",ROUND(Tabela13[[#This Row],[Wydatki kwalifikowalne ]]*Tabela13[[#This Row],[Poziom dofinansowania]],2))</f>
        <v/>
      </c>
      <c r="I29" s="5"/>
      <c r="J29" s="5"/>
      <c r="K29" s="6"/>
      <c r="L29" s="5"/>
    </row>
    <row r="30" spans="1:12">
      <c r="A30" s="49" t="s">
        <v>119</v>
      </c>
      <c r="B30" s="2"/>
      <c r="C30" s="14"/>
      <c r="D30" s="14"/>
      <c r="E30" s="16" t="str">
        <f>IF(Tabela13[[#This Row],[Czy wydatek wynika z audytu]]="","",IF(Tabela13[[#This Row],[Czy wydatek wynika z audytu]]=$F$3,$G$3,$G$1))</f>
        <v/>
      </c>
      <c r="F30" s="13"/>
      <c r="G30" s="13"/>
      <c r="H30" s="4" t="str">
        <f>IF(Tabela13[[#This Row],[Wydatki kwalifikowalne ]]="","",ROUND(Tabela13[[#This Row],[Wydatki kwalifikowalne ]]*Tabela13[[#This Row],[Poziom dofinansowania]],2))</f>
        <v/>
      </c>
      <c r="I30" s="5"/>
      <c r="J30" s="5"/>
      <c r="K30" s="6"/>
      <c r="L30" s="5"/>
    </row>
    <row r="31" spans="1:12">
      <c r="A31" s="49" t="s">
        <v>120</v>
      </c>
      <c r="B31" s="2"/>
      <c r="C31" s="14"/>
      <c r="D31" s="14"/>
      <c r="E31" s="16" t="str">
        <f>IF(Tabela13[[#This Row],[Czy wydatek wynika z audytu]]="","",IF(Tabela13[[#This Row],[Czy wydatek wynika z audytu]]=$F$3,$G$3,$G$1))</f>
        <v/>
      </c>
      <c r="F31" s="13"/>
      <c r="G31" s="13"/>
      <c r="H31" s="4" t="str">
        <f>IF(Tabela13[[#This Row],[Wydatki kwalifikowalne ]]="","",ROUND(Tabela13[[#This Row],[Wydatki kwalifikowalne ]]*Tabela13[[#This Row],[Poziom dofinansowania]],2))</f>
        <v/>
      </c>
      <c r="I31" s="5"/>
      <c r="J31" s="5"/>
      <c r="K31" s="6"/>
      <c r="L31" s="5"/>
    </row>
    <row r="32" spans="1:12">
      <c r="A32" s="49" t="s">
        <v>121</v>
      </c>
      <c r="B32" s="2"/>
      <c r="C32" s="14"/>
      <c r="D32" s="14"/>
      <c r="E32" s="16" t="str">
        <f>IF(Tabela13[[#This Row],[Czy wydatek wynika z audytu]]="","",IF(Tabela13[[#This Row],[Czy wydatek wynika z audytu]]=$F$3,$G$3,$G$1))</f>
        <v/>
      </c>
      <c r="F32" s="13"/>
      <c r="G32" s="13"/>
      <c r="H32" s="4" t="str">
        <f>IF(Tabela13[[#This Row],[Wydatki kwalifikowalne ]]="","",ROUND(Tabela13[[#This Row],[Wydatki kwalifikowalne ]]*Tabela13[[#This Row],[Poziom dofinansowania]],2))</f>
        <v/>
      </c>
      <c r="I32" s="5"/>
      <c r="J32" s="5"/>
      <c r="K32" s="6"/>
      <c r="L32" s="5"/>
    </row>
    <row r="33" spans="1:12">
      <c r="A33" s="49" t="s">
        <v>122</v>
      </c>
      <c r="B33" s="2"/>
      <c r="C33" s="14"/>
      <c r="D33" s="14"/>
      <c r="E33" s="16" t="str">
        <f>IF(Tabela13[[#This Row],[Czy wydatek wynika z audytu]]="","",IF(Tabela13[[#This Row],[Czy wydatek wynika z audytu]]=$F$3,$G$3,$G$1))</f>
        <v/>
      </c>
      <c r="F33" s="13"/>
      <c r="G33" s="13"/>
      <c r="H33" s="4" t="str">
        <f>IF(Tabela13[[#This Row],[Wydatki kwalifikowalne ]]="","",ROUND(Tabela13[[#This Row],[Wydatki kwalifikowalne ]]*Tabela13[[#This Row],[Poziom dofinansowania]],2))</f>
        <v/>
      </c>
      <c r="I33" s="5"/>
      <c r="J33" s="5"/>
      <c r="K33" s="6"/>
      <c r="L33" s="5"/>
    </row>
    <row r="34" spans="1:12">
      <c r="A34" s="49" t="s">
        <v>123</v>
      </c>
      <c r="B34" s="2"/>
      <c r="C34" s="14"/>
      <c r="D34" s="14"/>
      <c r="E34" s="16" t="str">
        <f>IF(Tabela13[[#This Row],[Czy wydatek wynika z audytu]]="","",IF(Tabela13[[#This Row],[Czy wydatek wynika z audytu]]=$F$3,$G$3,$G$1))</f>
        <v/>
      </c>
      <c r="F34" s="13"/>
      <c r="G34" s="13"/>
      <c r="H34" s="4" t="str">
        <f>IF(Tabela13[[#This Row],[Wydatki kwalifikowalne ]]="","",ROUND(Tabela13[[#This Row],[Wydatki kwalifikowalne ]]*Tabela13[[#This Row],[Poziom dofinansowania]],2))</f>
        <v/>
      </c>
      <c r="I34" s="5"/>
      <c r="J34" s="5"/>
      <c r="K34" s="6"/>
      <c r="L34" s="5"/>
    </row>
    <row r="35" spans="1:12">
      <c r="A35" s="49" t="s">
        <v>124</v>
      </c>
      <c r="B35" s="2"/>
      <c r="C35" s="14"/>
      <c r="D35" s="14"/>
      <c r="E35" s="16" t="str">
        <f>IF(Tabela13[[#This Row],[Czy wydatek wynika z audytu]]="","",IF(Tabela13[[#This Row],[Czy wydatek wynika z audytu]]=$F$3,$G$3,$G$1))</f>
        <v/>
      </c>
      <c r="F35" s="13"/>
      <c r="G35" s="13"/>
      <c r="H35" s="4" t="str">
        <f>IF(Tabela13[[#This Row],[Wydatki kwalifikowalne ]]="","",ROUND(Tabela13[[#This Row],[Wydatki kwalifikowalne ]]*Tabela13[[#This Row],[Poziom dofinansowania]],2))</f>
        <v/>
      </c>
      <c r="I35" s="5"/>
      <c r="J35" s="5"/>
      <c r="K35" s="6"/>
      <c r="L35" s="5"/>
    </row>
    <row r="36" spans="1:12">
      <c r="A36" s="49" t="s">
        <v>125</v>
      </c>
      <c r="B36" s="2"/>
      <c r="C36" s="14"/>
      <c r="D36" s="14"/>
      <c r="E36" s="16" t="str">
        <f>IF(Tabela13[[#This Row],[Czy wydatek wynika z audytu]]="","",IF(Tabela13[[#This Row],[Czy wydatek wynika z audytu]]=$F$3,$G$3,$G$1))</f>
        <v/>
      </c>
      <c r="F36" s="13"/>
      <c r="G36" s="13"/>
      <c r="H36" s="4" t="str">
        <f>IF(Tabela13[[#This Row],[Wydatki kwalifikowalne ]]="","",ROUND(Tabela13[[#This Row],[Wydatki kwalifikowalne ]]*Tabela13[[#This Row],[Poziom dofinansowania]],2))</f>
        <v/>
      </c>
      <c r="I36" s="5"/>
      <c r="J36" s="5"/>
      <c r="K36" s="6"/>
      <c r="L36" s="5"/>
    </row>
    <row r="37" spans="1:12">
      <c r="A37" s="49" t="s">
        <v>126</v>
      </c>
      <c r="B37" s="2"/>
      <c r="C37" s="14"/>
      <c r="D37" s="14"/>
      <c r="E37" s="16" t="str">
        <f>IF(Tabela13[[#This Row],[Czy wydatek wynika z audytu]]="","",IF(Tabela13[[#This Row],[Czy wydatek wynika z audytu]]=$F$3,$G$3,$G$1))</f>
        <v/>
      </c>
      <c r="F37" s="13"/>
      <c r="G37" s="13"/>
      <c r="H37" s="4" t="str">
        <f>IF(Tabela13[[#This Row],[Wydatki kwalifikowalne ]]="","",ROUND(Tabela13[[#This Row],[Wydatki kwalifikowalne ]]*Tabela13[[#This Row],[Poziom dofinansowania]],2))</f>
        <v/>
      </c>
      <c r="I37" s="5"/>
      <c r="J37" s="5"/>
      <c r="K37" s="6"/>
      <c r="L37" s="5"/>
    </row>
    <row r="38" spans="1:12">
      <c r="A38" s="49" t="s">
        <v>127</v>
      </c>
      <c r="B38" s="2"/>
      <c r="C38" s="14"/>
      <c r="D38" s="14"/>
      <c r="E38" s="16" t="str">
        <f>IF(Tabela13[[#This Row],[Czy wydatek wynika z audytu]]="","",IF(Tabela13[[#This Row],[Czy wydatek wynika z audytu]]=$F$3,$G$3,$G$1))</f>
        <v/>
      </c>
      <c r="F38" s="13"/>
      <c r="G38" s="13"/>
      <c r="H38" s="4" t="str">
        <f>IF(Tabela13[[#This Row],[Wydatki kwalifikowalne ]]="","",ROUND(Tabela13[[#This Row],[Wydatki kwalifikowalne ]]*Tabela13[[#This Row],[Poziom dofinansowania]],2))</f>
        <v/>
      </c>
      <c r="I38" s="5"/>
      <c r="J38" s="5"/>
      <c r="K38" s="6"/>
      <c r="L38" s="5"/>
    </row>
    <row r="39" spans="1:12">
      <c r="A39" s="49" t="s">
        <v>128</v>
      </c>
      <c r="B39" s="2"/>
      <c r="C39" s="14"/>
      <c r="D39" s="14"/>
      <c r="E39" s="16" t="str">
        <f>IF(Tabela13[[#This Row],[Czy wydatek wynika z audytu]]="","",IF(Tabela13[[#This Row],[Czy wydatek wynika z audytu]]=$F$3,$G$3,$G$1))</f>
        <v/>
      </c>
      <c r="F39" s="13"/>
      <c r="G39" s="13"/>
      <c r="H39" s="4" t="str">
        <f>IF(Tabela13[[#This Row],[Wydatki kwalifikowalne ]]="","",ROUND(Tabela13[[#This Row],[Wydatki kwalifikowalne ]]*Tabela13[[#This Row],[Poziom dofinansowania]],2))</f>
        <v/>
      </c>
      <c r="I39" s="5"/>
      <c r="J39" s="5"/>
      <c r="K39" s="6"/>
      <c r="L39" s="5"/>
    </row>
    <row r="40" spans="1:12">
      <c r="A40" s="49" t="s">
        <v>129</v>
      </c>
      <c r="B40" s="2"/>
      <c r="C40" s="14"/>
      <c r="D40" s="14"/>
      <c r="E40" s="16" t="str">
        <f>IF(Tabela13[[#This Row],[Czy wydatek wynika z audytu]]="","",IF(Tabela13[[#This Row],[Czy wydatek wynika z audytu]]=$F$3,$G$3,$G$1))</f>
        <v/>
      </c>
      <c r="F40" s="13"/>
      <c r="G40" s="13"/>
      <c r="H40" s="4" t="str">
        <f>IF(Tabela13[[#This Row],[Wydatki kwalifikowalne ]]="","",ROUND(Tabela13[[#This Row],[Wydatki kwalifikowalne ]]*Tabela13[[#This Row],[Poziom dofinansowania]],2))</f>
        <v/>
      </c>
      <c r="I40" s="5"/>
      <c r="J40" s="5"/>
      <c r="K40" s="6"/>
      <c r="L40" s="5"/>
    </row>
    <row r="41" spans="1:12">
      <c r="A41" s="49" t="s">
        <v>130</v>
      </c>
      <c r="B41" s="2"/>
      <c r="C41" s="14"/>
      <c r="D41" s="14"/>
      <c r="E41" s="16" t="str">
        <f>IF(Tabela13[[#This Row],[Czy wydatek wynika z audytu]]="","",IF(Tabela13[[#This Row],[Czy wydatek wynika z audytu]]=$F$3,$G$3,$G$1))</f>
        <v/>
      </c>
      <c r="F41" s="13"/>
      <c r="G41" s="13"/>
      <c r="H41" s="4" t="str">
        <f>IF(Tabela13[[#This Row],[Wydatki kwalifikowalne ]]="","",ROUND(Tabela13[[#This Row],[Wydatki kwalifikowalne ]]*Tabela13[[#This Row],[Poziom dofinansowania]],2))</f>
        <v/>
      </c>
      <c r="I41" s="5"/>
      <c r="J41" s="5"/>
      <c r="K41" s="6"/>
      <c r="L41" s="5"/>
    </row>
    <row r="42" spans="1:12">
      <c r="A42" s="49" t="s">
        <v>131</v>
      </c>
      <c r="B42" s="7"/>
      <c r="C42" s="14"/>
      <c r="D42" s="15"/>
      <c r="E42" s="16" t="str">
        <f>IF(Tabela13[[#This Row],[Czy wydatek wynika z audytu]]="","",IF(Tabela13[[#This Row],[Czy wydatek wynika z audytu]]=$F$3,$G$3,$G$1))</f>
        <v/>
      </c>
      <c r="F42" s="13"/>
      <c r="G42" s="13"/>
      <c r="H42" s="4" t="str">
        <f>IF(Tabela13[[#This Row],[Wydatki kwalifikowalne ]]="","",ROUND(Tabela13[[#This Row],[Wydatki kwalifikowalne ]]*Tabela13[[#This Row],[Poziom dofinansowania]],2))</f>
        <v/>
      </c>
      <c r="I42" s="9"/>
      <c r="J42" s="9"/>
      <c r="K42" s="10"/>
      <c r="L42" s="5"/>
    </row>
  </sheetData>
  <sheetProtection algorithmName="SHA-512" hashValue="8ZTmFjNW9ha3frwNwLao3FUiZkS4NSmOnHDJQOmq1+w2mxwhwCyV2hFOPjrz+VEmF3jBrdUZVCy1X+KYMmuL0g==" saltValue="a/8Rb6wv57UDJf8ywXNWFA==" spinCount="100000" sheet="1" formatCells="0" formatColumns="0" formatRows="0" sort="0"/>
  <autoFilter ref="L20" xr:uid="{26966C42-351D-8649-BFB2-9F09E82D4491}"/>
  <mergeCells count="1">
    <mergeCell ref="B15:K16"/>
  </mergeCells>
  <phoneticPr fontId="3" type="noConversion"/>
  <dataValidations count="2">
    <dataValidation type="list" allowBlank="1" showInputMessage="1" showErrorMessage="1" sqref="D22:D42" xr:uid="{B4FB440B-E1C3-8747-BFCB-EA0E6235A4A8}">
      <formula1>$F$1:$F$3</formula1>
    </dataValidation>
    <dataValidation type="list" allowBlank="1" showInputMessage="1" showErrorMessage="1" sqref="C22:C42" xr:uid="{86D30B8B-16C1-FB4B-A412-C62B85BB7D26}">
      <formula1>$B$2:$B$9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7409-AFE7-0B49-9A89-23738593C9D9}">
  <sheetPr codeName="Arkusz4">
    <pageSetUpPr fitToPage="1"/>
  </sheetPr>
  <dimension ref="A1:L42"/>
  <sheetViews>
    <sheetView showGridLines="0" topLeftCell="A15" zoomScaleNormal="100" workbookViewId="0">
      <selection activeCell="D22" sqref="D22"/>
    </sheetView>
  </sheetViews>
  <sheetFormatPr defaultColWidth="10.875" defaultRowHeight="15.75"/>
  <cols>
    <col min="1" max="1" width="5.375" style="17" customWidth="1"/>
    <col min="2" max="2" width="33.375" style="17" customWidth="1"/>
    <col min="3" max="3" width="19.625" style="23" customWidth="1"/>
    <col min="4" max="4" width="27.375" style="23" customWidth="1"/>
    <col min="5" max="5" width="19.625" style="23" customWidth="1"/>
    <col min="6" max="6" width="20.875" style="17" customWidth="1"/>
    <col min="7" max="7" width="21.5" style="17" customWidth="1"/>
    <col min="8" max="8" width="20.875" style="17" customWidth="1"/>
    <col min="9" max="9" width="38.625" style="17" customWidth="1"/>
    <col min="10" max="10" width="42.5" style="17" customWidth="1"/>
    <col min="11" max="12" width="45.875" style="17" customWidth="1"/>
    <col min="13" max="16384" width="10.875" style="17"/>
  </cols>
  <sheetData>
    <row r="1" spans="1:12" ht="17.100000000000001" hidden="1" customHeight="1">
      <c r="B1" s="17" t="s">
        <v>55</v>
      </c>
      <c r="C1" s="57" t="s">
        <v>22</v>
      </c>
      <c r="D1" s="57" t="s">
        <v>25</v>
      </c>
      <c r="E1" s="57" t="s">
        <v>11</v>
      </c>
      <c r="F1" s="18" t="s">
        <v>98</v>
      </c>
      <c r="G1" s="19">
        <f>'Dane wnioskodawcy'!F18</f>
        <v>0.55000000000000004</v>
      </c>
      <c r="H1" s="56">
        <f>SUMIFS($F$22:$F$42,$D$22:$D$42,$F$1)</f>
        <v>0</v>
      </c>
      <c r="I1" s="56">
        <f>SUMIFS($G$22:$G$42,$D$22:$D$42,$F$1)</f>
        <v>0</v>
      </c>
      <c r="J1" s="56">
        <f>SUMIFS($H$22:$H$42,$D$22:$D$42,$F$1)</f>
        <v>0</v>
      </c>
    </row>
    <row r="2" spans="1:12" ht="17.100000000000001" hidden="1" customHeight="1">
      <c r="A2" s="17">
        <v>1</v>
      </c>
      <c r="B2" s="20" t="s">
        <v>162</v>
      </c>
      <c r="C2" s="23">
        <f>SUMIFS($F$22:$F$42,$C$22:$C$42,$B$2)</f>
        <v>0</v>
      </c>
      <c r="D2" s="23">
        <f>SUMIFS($G$22:$G$42,$C$22:$C$42,$B$2)</f>
        <v>0</v>
      </c>
      <c r="E2" s="23">
        <f>SUMIFS($H$22:$H$42,$C$22:$C$42,$B$2)</f>
        <v>0</v>
      </c>
      <c r="F2" s="17" t="s">
        <v>99</v>
      </c>
      <c r="G2" s="21">
        <f>G1</f>
        <v>0.55000000000000004</v>
      </c>
      <c r="H2" s="48">
        <f>SUMIFS($F$22:$F$42,$D$22:$D$42,$F$2)</f>
        <v>0</v>
      </c>
      <c r="I2" s="48">
        <f>SUMIFS($G$22:$G$42,$D$22:$D$42,$F$2)</f>
        <v>0</v>
      </c>
      <c r="J2" s="48">
        <f>SUMIFS($H$22:$H$42,$D$22:$D$42,$F$2)</f>
        <v>0</v>
      </c>
    </row>
    <row r="3" spans="1:12" ht="17.100000000000001" hidden="1" customHeight="1">
      <c r="A3" s="17">
        <v>2</v>
      </c>
      <c r="B3" s="20" t="s">
        <v>164</v>
      </c>
      <c r="C3" s="23">
        <f>SUMIFS($F$22:$F$42,$C$22:$C$42,$B$3)</f>
        <v>0</v>
      </c>
      <c r="D3" s="23">
        <f>SUMIFS($G$22:$G$42,$C$22:$C$42,$B$3)</f>
        <v>0</v>
      </c>
      <c r="E3" s="23">
        <f>SUMIFS($H$22:$H$42,$C$22:$C$42,$B$3)</f>
        <v>0</v>
      </c>
      <c r="F3" s="17" t="s">
        <v>100</v>
      </c>
      <c r="G3" s="19">
        <f>'Dane wnioskodawcy'!F25</f>
        <v>0.7</v>
      </c>
      <c r="H3" s="56">
        <f>SUMIFS($F$22:$F$42,$D$22:$D$42,$F$3)</f>
        <v>0</v>
      </c>
      <c r="I3" s="56">
        <f>SUMIFS($G$22:$G$42,$D$22:$D$42,$F$3)</f>
        <v>0</v>
      </c>
      <c r="J3" s="56">
        <f>SUMIFS($H$22:$H$42,$D$22:$D$42,$F$3)</f>
        <v>0</v>
      </c>
    </row>
    <row r="4" spans="1:12" ht="17.100000000000001" hidden="1" customHeight="1">
      <c r="A4" s="17">
        <v>3</v>
      </c>
      <c r="B4" s="20" t="s">
        <v>10</v>
      </c>
      <c r="C4" s="23">
        <f>SUMIFS($F$22:$F$42,$C$22:$C$42,$B$4)</f>
        <v>0</v>
      </c>
      <c r="D4" s="23">
        <f>SUMIFS($G$22:$G$42,$C$22:$C$42,$B$4)</f>
        <v>0</v>
      </c>
      <c r="E4" s="23">
        <f>SUMIFS($H$22:$H$42,$C$22:$C$42,$B$4)</f>
        <v>0</v>
      </c>
      <c r="F4" s="22"/>
      <c r="G4" s="23"/>
      <c r="H4" s="56">
        <f>SUM(H1:H3)</f>
        <v>0</v>
      </c>
      <c r="I4" s="56">
        <f>SUM(I1:I3)</f>
        <v>0</v>
      </c>
      <c r="J4" s="56">
        <f>SUM(J1:J3)</f>
        <v>0</v>
      </c>
    </row>
    <row r="5" spans="1:12" ht="17.100000000000001" hidden="1" customHeight="1">
      <c r="A5" s="17">
        <v>4</v>
      </c>
      <c r="B5" s="20" t="s">
        <v>53</v>
      </c>
      <c r="C5" s="23">
        <f>SUMIFS($F$22:$F$42,$C$22:$C$42,$B$5)</f>
        <v>0</v>
      </c>
      <c r="D5" s="23">
        <f>SUMIFS($G$22:$G$42,$C$22:$C$42,$B$5)</f>
        <v>0</v>
      </c>
      <c r="E5" s="23">
        <f>SUMIFS($H$22:$H$42,$C$22:$C$42,$B$5)</f>
        <v>0</v>
      </c>
      <c r="F5" s="22"/>
      <c r="G5" s="24" t="s">
        <v>69</v>
      </c>
      <c r="H5" s="20" t="b">
        <f>H4=C10</f>
        <v>1</v>
      </c>
      <c r="I5" s="20" t="b">
        <f>I4=D10</f>
        <v>1</v>
      </c>
      <c r="J5" s="20" t="b">
        <f>J4=E10</f>
        <v>1</v>
      </c>
    </row>
    <row r="6" spans="1:12" ht="17.100000000000001" hidden="1" customHeight="1">
      <c r="A6" s="17">
        <v>5</v>
      </c>
      <c r="B6" s="20" t="s">
        <v>3</v>
      </c>
      <c r="C6" s="23">
        <f>SUMIFS($F$22:$F$42,$C$22:$C$42,$B$6)</f>
        <v>0</v>
      </c>
      <c r="D6" s="23">
        <f>SUMIFS($G$22:$G$42,$C$22:$C$42,$B$6)</f>
        <v>0</v>
      </c>
      <c r="E6" s="23">
        <f>SUMIFS($H$22:$H$42,$C$22:$C$42,$B$6)</f>
        <v>0</v>
      </c>
      <c r="F6" s="22"/>
      <c r="G6" s="17" t="s">
        <v>70</v>
      </c>
      <c r="H6" s="25">
        <f>SUMIFS($F$22:$F$42,$D$22:$D$42,$F$1)</f>
        <v>0</v>
      </c>
      <c r="I6" s="25">
        <f>SUMIFS($G$22:$G$42,$D$22:$D$42,$F$1)</f>
        <v>0</v>
      </c>
      <c r="J6" s="17">
        <f>SUMIFS($H$22:$H$42,$D$22:$D$42,$F$1)</f>
        <v>0</v>
      </c>
      <c r="K6" s="26">
        <f>I6+I7</f>
        <v>0</v>
      </c>
      <c r="L6" s="17" t="b">
        <f>K6=G21</f>
        <v>1</v>
      </c>
    </row>
    <row r="7" spans="1:12" ht="17.100000000000001" hidden="1" customHeight="1">
      <c r="A7" s="17">
        <v>6</v>
      </c>
      <c r="B7" s="20" t="s">
        <v>4</v>
      </c>
      <c r="C7" s="23">
        <f>SUMIFS($F$22:$F$42,$C$22:$C$42,$B$7)</f>
        <v>0</v>
      </c>
      <c r="D7" s="23">
        <f>SUMIFS($G$22:$G$42,$C$22:$C$42,$B$7)</f>
        <v>0</v>
      </c>
      <c r="E7" s="23">
        <f>SUMIFS($H$22:$H$42,$C$22:$C$42,$B$7)</f>
        <v>0</v>
      </c>
      <c r="F7" s="22"/>
      <c r="G7" s="17" t="s">
        <v>71</v>
      </c>
      <c r="H7" s="25">
        <f>SUMIFS($F$22:$F$42,$D$22:$D$42,$F$2)+SUMIFS($F$22:$F$42,$D$22:$D$42,$F$3)</f>
        <v>0</v>
      </c>
      <c r="I7" s="25">
        <f>SUMIFS($G$22:$G$42,$D$22:$D$42,$F$2)+SUMIFS($G$22:$G$42,$D$22:$D$42,$F$3)</f>
        <v>0</v>
      </c>
      <c r="J7" s="26">
        <f>SUMIFS($H$22:$H$42,$D$22:$D$42,$F$2)+SUMIFS($H$22:$H$42,$D$22:$D$42,$F$3)</f>
        <v>0</v>
      </c>
      <c r="K7" s="26">
        <f>H6+H7</f>
        <v>0</v>
      </c>
      <c r="L7" s="17" t="b">
        <f>K7=F21</f>
        <v>1</v>
      </c>
    </row>
    <row r="8" spans="1:12" ht="17.100000000000001" hidden="1" customHeight="1">
      <c r="A8" s="17">
        <v>7</v>
      </c>
      <c r="B8" s="20" t="s">
        <v>65</v>
      </c>
      <c r="C8" s="23">
        <f>SUMIFS($F$22:$F$42,$C$22:$C$42,$B$8)</f>
        <v>0</v>
      </c>
      <c r="D8" s="23">
        <f>SUMIFS($G$22:$G$42,$C$22:$C$42,$B$8)</f>
        <v>0</v>
      </c>
      <c r="E8" s="23">
        <f>SUMIFS($H$22:$H$42,$C$22:$C$42,$B$8)</f>
        <v>0</v>
      </c>
      <c r="F8" s="22"/>
      <c r="G8" s="27" t="s">
        <v>72</v>
      </c>
      <c r="H8" s="25">
        <f>SUMIFS($F$22:$F$42,$C$22:$C$42,$B$5)</f>
        <v>0</v>
      </c>
      <c r="I8" s="25">
        <f>SUMIFS($G$22:$G$42,$C$22:$C$42,$B$5)</f>
        <v>0</v>
      </c>
      <c r="J8" s="17">
        <f>SUMIFS($H$22:$H$42,$C$22:$C$42,$B$5)</f>
        <v>0</v>
      </c>
    </row>
    <row r="9" spans="1:12" ht="17.100000000000001" hidden="1" customHeight="1">
      <c r="B9" s="20"/>
      <c r="C9" s="23">
        <f>SUMIFS($F$22:$F$42,$C$22:$C$42,$B$9)</f>
        <v>0</v>
      </c>
      <c r="D9" s="23">
        <f>SUMIFS($G$22:$G$42,$C$22:$C$42,$B$9)</f>
        <v>0</v>
      </c>
      <c r="E9" s="23">
        <f>SUMIFS($H$22:$H$42,$C$22:$C$42,$B$9)</f>
        <v>0</v>
      </c>
      <c r="F9" s="22"/>
      <c r="G9" s="20" t="s">
        <v>5</v>
      </c>
      <c r="H9" s="25">
        <f>SUMIFS($F$22:$F$42,$C$22:$C$42,$B$2)+SUMIFS($F$22:$F$42,$C$22:$C$42,$B$3)</f>
        <v>0</v>
      </c>
      <c r="I9" s="25">
        <f>SUMIFS($G$22:$G$42,$C$22:$C$42,$B$2)+SUMIFS($G$22:$G$42,$C$22:$C$42,$B$3)</f>
        <v>0</v>
      </c>
      <c r="J9" s="196">
        <f>SUMIFS($H$22:$H$42,$C$22:$C$42,$B$2)+SUMIFS($H$22:$H$42,$C$22:$C$42,$B$3)</f>
        <v>0</v>
      </c>
    </row>
    <row r="10" spans="1:12" ht="17.100000000000001" hidden="1" customHeight="1">
      <c r="B10" s="20"/>
      <c r="C10" s="60">
        <f>SUM(C2:C9)</f>
        <v>0</v>
      </c>
      <c r="D10" s="60">
        <f t="shared" ref="D10:E10" si="0">SUM(D2:D9)</f>
        <v>0</v>
      </c>
      <c r="E10" s="60">
        <f t="shared" si="0"/>
        <v>0</v>
      </c>
      <c r="F10" s="20"/>
    </row>
    <row r="11" spans="1:12" ht="17.100000000000001" hidden="1" customHeight="1">
      <c r="B11" s="20"/>
      <c r="C11" s="22"/>
      <c r="D11" s="22"/>
      <c r="E11" s="22"/>
      <c r="F11" s="20"/>
    </row>
    <row r="12" spans="1:12" ht="17.100000000000001" hidden="1" customHeight="1">
      <c r="B12" s="28"/>
      <c r="C12" s="28"/>
      <c r="D12" s="28"/>
      <c r="E12" s="28"/>
      <c r="F12" s="28"/>
    </row>
    <row r="13" spans="1:12" ht="17.100000000000001" hidden="1" customHeight="1"/>
    <row r="14" spans="1:12" ht="17.100000000000001" hidden="1" customHeight="1"/>
    <row r="15" spans="1:12" ht="39" customHeight="1">
      <c r="A15" s="29" t="s">
        <v>104</v>
      </c>
    </row>
    <row r="16" spans="1:12" s="30" customFormat="1" ht="23.25">
      <c r="A16" s="30" t="s">
        <v>101</v>
      </c>
      <c r="C16" s="31"/>
      <c r="D16" s="31"/>
      <c r="E16" s="31"/>
      <c r="F16" s="32"/>
      <c r="G16" s="33"/>
    </row>
    <row r="17" spans="1:12" s="30" customFormat="1" ht="23.25">
      <c r="C17" s="31"/>
      <c r="D17" s="31"/>
      <c r="E17" s="31"/>
      <c r="F17" s="32"/>
      <c r="G17" s="33"/>
    </row>
    <row r="18" spans="1:12" s="30" customFormat="1" ht="23.25">
      <c r="A18" s="194" t="s">
        <v>152</v>
      </c>
      <c r="C18" s="31"/>
      <c r="D18" s="31"/>
      <c r="E18" s="31"/>
      <c r="F18" s="32"/>
      <c r="G18" s="33"/>
    </row>
    <row r="19" spans="1:12">
      <c r="F19" s="59" t="b">
        <f>C10=F21</f>
        <v>1</v>
      </c>
      <c r="G19" s="59" t="b">
        <f t="shared" ref="G19:H19" si="1">D10=G21</f>
        <v>1</v>
      </c>
      <c r="H19" s="59" t="b">
        <f t="shared" si="1"/>
        <v>1</v>
      </c>
      <c r="I19" s="34"/>
    </row>
    <row r="20" spans="1:12" s="41" customFormat="1" ht="39" customHeight="1">
      <c r="A20" s="35" t="s">
        <v>54</v>
      </c>
      <c r="B20" s="36" t="s">
        <v>12</v>
      </c>
      <c r="C20" s="37" t="s">
        <v>56</v>
      </c>
      <c r="D20" s="37" t="s">
        <v>66</v>
      </c>
      <c r="E20" s="37" t="s">
        <v>59</v>
      </c>
      <c r="F20" s="38" t="s">
        <v>22</v>
      </c>
      <c r="G20" s="38" t="s">
        <v>25</v>
      </c>
      <c r="H20" s="38" t="s">
        <v>11</v>
      </c>
      <c r="I20" s="36" t="s">
        <v>13</v>
      </c>
      <c r="J20" s="36" t="s">
        <v>14</v>
      </c>
      <c r="K20" s="39" t="s">
        <v>67</v>
      </c>
      <c r="L20" s="40" t="s">
        <v>47</v>
      </c>
    </row>
    <row r="21" spans="1:12" s="48" customFormat="1" ht="23.1" customHeight="1">
      <c r="A21" s="42"/>
      <c r="B21" s="43"/>
      <c r="C21" s="44"/>
      <c r="D21" s="44"/>
      <c r="E21" s="45" t="str">
        <f>IF(Tabela14[[#This Row],[Czy wydatek wynika z audytu]]="","")</f>
        <v/>
      </c>
      <c r="F21" s="1">
        <f t="shared" ref="F21" si="2">SUM(F22:F46)</f>
        <v>0</v>
      </c>
      <c r="G21" s="1">
        <f t="shared" ref="G21" si="3">SUM(G22:G46)</f>
        <v>0</v>
      </c>
      <c r="H21" s="1">
        <f>SUM(H22:H46)</f>
        <v>0</v>
      </c>
      <c r="I21" s="43"/>
      <c r="J21" s="43"/>
      <c r="K21" s="46"/>
      <c r="L21" s="47"/>
    </row>
    <row r="22" spans="1:12">
      <c r="A22" s="49" t="s">
        <v>111</v>
      </c>
      <c r="B22" s="2"/>
      <c r="C22" s="14"/>
      <c r="D22" s="14"/>
      <c r="E22" s="16" t="str">
        <f>IF(Tabela14[[#This Row],[Czy wydatek wynika z audytu]]="","",IF(Tabela14[[#This Row],[Czy wydatek wynika z audytu]]=$F$3,$G$3,$G$1))</f>
        <v/>
      </c>
      <c r="F22" s="13"/>
      <c r="G22" s="13"/>
      <c r="H22" s="4" t="str">
        <f>IF(Tabela14[[#This Row],[Wydatki kwalifikowalne ]]="","",ROUND(Tabela14[[#This Row],[Wydatki kwalifikowalne ]]*Tabela14[[#This Row],[Poziom dofinansowania]],2))</f>
        <v/>
      </c>
      <c r="I22" s="5"/>
      <c r="J22" s="5"/>
      <c r="K22" s="6"/>
      <c r="L22" s="5"/>
    </row>
    <row r="23" spans="1:12">
      <c r="A23" s="49" t="s">
        <v>112</v>
      </c>
      <c r="B23" s="2"/>
      <c r="C23" s="14"/>
      <c r="D23" s="14"/>
      <c r="E23" s="16" t="str">
        <f>IF(Tabela14[[#This Row],[Czy wydatek wynika z audytu]]="","",IF(Tabela14[[#This Row],[Czy wydatek wynika z audytu]]=$F$3,$G$3,$G$1))</f>
        <v/>
      </c>
      <c r="F23" s="13"/>
      <c r="G23" s="13"/>
      <c r="H23" s="4" t="str">
        <f>IF(Tabela14[[#This Row],[Wydatki kwalifikowalne ]]="","",ROUND(Tabela14[[#This Row],[Wydatki kwalifikowalne ]]*Tabela14[[#This Row],[Poziom dofinansowania]],2))</f>
        <v/>
      </c>
      <c r="I23" s="5"/>
      <c r="J23" s="5"/>
      <c r="K23" s="6"/>
      <c r="L23" s="5"/>
    </row>
    <row r="24" spans="1:12">
      <c r="A24" s="49" t="s">
        <v>113</v>
      </c>
      <c r="B24" s="2"/>
      <c r="C24" s="14"/>
      <c r="D24" s="14"/>
      <c r="E24" s="16" t="str">
        <f>IF(Tabela14[[#This Row],[Czy wydatek wynika z audytu]]="","",IF(Tabela14[[#This Row],[Czy wydatek wynika z audytu]]=$F$3,$G$3,$G$1))</f>
        <v/>
      </c>
      <c r="F24" s="13"/>
      <c r="G24" s="13"/>
      <c r="H24" s="4" t="str">
        <f>IF(Tabela14[[#This Row],[Wydatki kwalifikowalne ]]="","",ROUND(Tabela14[[#This Row],[Wydatki kwalifikowalne ]]*Tabela14[[#This Row],[Poziom dofinansowania]],2))</f>
        <v/>
      </c>
      <c r="I24" s="5"/>
      <c r="J24" s="5"/>
      <c r="K24" s="6"/>
      <c r="L24" s="5"/>
    </row>
    <row r="25" spans="1:12">
      <c r="A25" s="49" t="s">
        <v>114</v>
      </c>
      <c r="B25" s="2"/>
      <c r="C25" s="14"/>
      <c r="D25" s="14"/>
      <c r="E25" s="16" t="str">
        <f>IF(Tabela14[[#This Row],[Czy wydatek wynika z audytu]]="","",IF(Tabela14[[#This Row],[Czy wydatek wynika z audytu]]=$F$3,$G$3,$G$1))</f>
        <v/>
      </c>
      <c r="F25" s="13"/>
      <c r="G25" s="13"/>
      <c r="H25" s="4" t="str">
        <f>IF(Tabela14[[#This Row],[Wydatki kwalifikowalne ]]="","",ROUND(Tabela14[[#This Row],[Wydatki kwalifikowalne ]]*Tabela14[[#This Row],[Poziom dofinansowania]],2))</f>
        <v/>
      </c>
      <c r="I25" s="5"/>
      <c r="J25" s="5"/>
      <c r="K25" s="6"/>
      <c r="L25" s="5"/>
    </row>
    <row r="26" spans="1:12">
      <c r="A26" s="49" t="s">
        <v>115</v>
      </c>
      <c r="B26" s="2"/>
      <c r="C26" s="14"/>
      <c r="D26" s="14"/>
      <c r="E26" s="16" t="str">
        <f>IF(Tabela14[[#This Row],[Czy wydatek wynika z audytu]]="","",IF(Tabela14[[#This Row],[Czy wydatek wynika z audytu]]=$F$3,$G$3,$G$1))</f>
        <v/>
      </c>
      <c r="F26" s="13"/>
      <c r="G26" s="13"/>
      <c r="H26" s="4" t="str">
        <f>IF(Tabela14[[#This Row],[Wydatki kwalifikowalne ]]="","",ROUND(Tabela14[[#This Row],[Wydatki kwalifikowalne ]]*Tabela14[[#This Row],[Poziom dofinansowania]],2))</f>
        <v/>
      </c>
      <c r="I26" s="5"/>
      <c r="J26" s="5"/>
      <c r="K26" s="6"/>
      <c r="L26" s="5"/>
    </row>
    <row r="27" spans="1:12">
      <c r="A27" s="49" t="s">
        <v>116</v>
      </c>
      <c r="B27" s="2"/>
      <c r="C27" s="14"/>
      <c r="D27" s="14"/>
      <c r="E27" s="16" t="str">
        <f>IF(Tabela14[[#This Row],[Czy wydatek wynika z audytu]]="","",IF(Tabela14[[#This Row],[Czy wydatek wynika z audytu]]=$F$3,$G$3,$G$1))</f>
        <v/>
      </c>
      <c r="F27" s="13"/>
      <c r="G27" s="13"/>
      <c r="H27" s="4" t="str">
        <f>IF(Tabela14[[#This Row],[Wydatki kwalifikowalne ]]="","",ROUND(Tabela14[[#This Row],[Wydatki kwalifikowalne ]]*Tabela14[[#This Row],[Poziom dofinansowania]],2))</f>
        <v/>
      </c>
      <c r="I27" s="5"/>
      <c r="J27" s="5"/>
      <c r="K27" s="6"/>
      <c r="L27" s="5"/>
    </row>
    <row r="28" spans="1:12">
      <c r="A28" s="49" t="s">
        <v>117</v>
      </c>
      <c r="B28" s="2"/>
      <c r="C28" s="14"/>
      <c r="D28" s="14"/>
      <c r="E28" s="16" t="str">
        <f>IF(Tabela14[[#This Row],[Czy wydatek wynika z audytu]]="","",IF(Tabela14[[#This Row],[Czy wydatek wynika z audytu]]=$F$3,$G$3,$G$1))</f>
        <v/>
      </c>
      <c r="F28" s="13"/>
      <c r="G28" s="13"/>
      <c r="H28" s="4" t="str">
        <f>IF(Tabela14[[#This Row],[Wydatki kwalifikowalne ]]="","",ROUND(Tabela14[[#This Row],[Wydatki kwalifikowalne ]]*Tabela14[[#This Row],[Poziom dofinansowania]],2))</f>
        <v/>
      </c>
      <c r="I28" s="5"/>
      <c r="J28" s="5"/>
      <c r="K28" s="6"/>
      <c r="L28" s="5"/>
    </row>
    <row r="29" spans="1:12">
      <c r="A29" s="49" t="s">
        <v>118</v>
      </c>
      <c r="B29" s="2"/>
      <c r="C29" s="14"/>
      <c r="D29" s="14"/>
      <c r="E29" s="16" t="str">
        <f>IF(Tabela14[[#This Row],[Czy wydatek wynika z audytu]]="","",IF(Tabela14[[#This Row],[Czy wydatek wynika z audytu]]=$F$3,$G$3,$G$1))</f>
        <v/>
      </c>
      <c r="F29" s="13"/>
      <c r="G29" s="13"/>
      <c r="H29" s="4" t="str">
        <f>IF(Tabela14[[#This Row],[Wydatki kwalifikowalne ]]="","",ROUND(Tabela14[[#This Row],[Wydatki kwalifikowalne ]]*Tabela14[[#This Row],[Poziom dofinansowania]],2))</f>
        <v/>
      </c>
      <c r="I29" s="5"/>
      <c r="J29" s="5"/>
      <c r="K29" s="6"/>
      <c r="L29" s="5"/>
    </row>
    <row r="30" spans="1:12">
      <c r="A30" s="49" t="s">
        <v>119</v>
      </c>
      <c r="B30" s="2"/>
      <c r="C30" s="14"/>
      <c r="D30" s="14"/>
      <c r="E30" s="16" t="str">
        <f>IF(Tabela14[[#This Row],[Czy wydatek wynika z audytu]]="","",IF(Tabela14[[#This Row],[Czy wydatek wynika z audytu]]=$F$3,$G$3,$G$1))</f>
        <v/>
      </c>
      <c r="F30" s="13"/>
      <c r="G30" s="13"/>
      <c r="H30" s="4" t="str">
        <f>IF(Tabela14[[#This Row],[Wydatki kwalifikowalne ]]="","",ROUND(Tabela14[[#This Row],[Wydatki kwalifikowalne ]]*Tabela14[[#This Row],[Poziom dofinansowania]],2))</f>
        <v/>
      </c>
      <c r="I30" s="5"/>
      <c r="J30" s="5"/>
      <c r="K30" s="6"/>
      <c r="L30" s="5"/>
    </row>
    <row r="31" spans="1:12">
      <c r="A31" s="49" t="s">
        <v>120</v>
      </c>
      <c r="B31" s="2"/>
      <c r="C31" s="14"/>
      <c r="D31" s="14"/>
      <c r="E31" s="16" t="str">
        <f>IF(Tabela14[[#This Row],[Czy wydatek wynika z audytu]]="","",IF(Tabela14[[#This Row],[Czy wydatek wynika z audytu]]=$F$3,$G$3,$G$1))</f>
        <v/>
      </c>
      <c r="F31" s="13"/>
      <c r="G31" s="13"/>
      <c r="H31" s="4" t="str">
        <f>IF(Tabela14[[#This Row],[Wydatki kwalifikowalne ]]="","",ROUND(Tabela14[[#This Row],[Wydatki kwalifikowalne ]]*Tabela14[[#This Row],[Poziom dofinansowania]],2))</f>
        <v/>
      </c>
      <c r="I31" s="5"/>
      <c r="J31" s="5"/>
      <c r="K31" s="6"/>
      <c r="L31" s="5"/>
    </row>
    <row r="32" spans="1:12">
      <c r="A32" s="49" t="s">
        <v>121</v>
      </c>
      <c r="B32" s="2"/>
      <c r="C32" s="14"/>
      <c r="D32" s="14"/>
      <c r="E32" s="16" t="str">
        <f>IF(Tabela14[[#This Row],[Czy wydatek wynika z audytu]]="","",IF(Tabela14[[#This Row],[Czy wydatek wynika z audytu]]=$F$3,$G$3,$G$1))</f>
        <v/>
      </c>
      <c r="F32" s="13"/>
      <c r="G32" s="3"/>
      <c r="H32" s="4" t="str">
        <f>IF(Tabela14[[#This Row],[Wydatki kwalifikowalne ]]="","",ROUND(Tabela14[[#This Row],[Wydatki kwalifikowalne ]]*Tabela14[[#This Row],[Poziom dofinansowania]],2))</f>
        <v/>
      </c>
      <c r="I32" s="5"/>
      <c r="J32" s="5"/>
      <c r="K32" s="6"/>
      <c r="L32" s="5"/>
    </row>
    <row r="33" spans="1:12">
      <c r="A33" s="49" t="s">
        <v>122</v>
      </c>
      <c r="B33" s="2"/>
      <c r="C33" s="14"/>
      <c r="D33" s="14"/>
      <c r="E33" s="16" t="str">
        <f>IF(Tabela14[[#This Row],[Czy wydatek wynika z audytu]]="","",IF(Tabela14[[#This Row],[Czy wydatek wynika z audytu]]=$F$3,$G$3,$G$1))</f>
        <v/>
      </c>
      <c r="F33" s="13"/>
      <c r="G33" s="3"/>
      <c r="H33" s="4" t="str">
        <f>IF(Tabela14[[#This Row],[Wydatki kwalifikowalne ]]="","",ROUND(Tabela14[[#This Row],[Wydatki kwalifikowalne ]]*Tabela14[[#This Row],[Poziom dofinansowania]],2))</f>
        <v/>
      </c>
      <c r="I33" s="5"/>
      <c r="J33" s="5"/>
      <c r="K33" s="6"/>
      <c r="L33" s="5"/>
    </row>
    <row r="34" spans="1:12">
      <c r="A34" s="49" t="s">
        <v>123</v>
      </c>
      <c r="B34" s="2"/>
      <c r="C34" s="14"/>
      <c r="D34" s="14"/>
      <c r="E34" s="16" t="str">
        <f>IF(Tabela14[[#This Row],[Czy wydatek wynika z audytu]]="","",IF(Tabela14[[#This Row],[Czy wydatek wynika z audytu]]=$F$3,$G$3,$G$1))</f>
        <v/>
      </c>
      <c r="F34" s="13"/>
      <c r="G34" s="11"/>
      <c r="H34" s="4" t="str">
        <f>IF(Tabela14[[#This Row],[Wydatki kwalifikowalne ]]="","",ROUND(Tabela14[[#This Row],[Wydatki kwalifikowalne ]]*Tabela14[[#This Row],[Poziom dofinansowania]],2))</f>
        <v/>
      </c>
      <c r="I34" s="5"/>
      <c r="J34" s="5"/>
      <c r="K34" s="6"/>
      <c r="L34" s="5"/>
    </row>
    <row r="35" spans="1:12">
      <c r="A35" s="49" t="s">
        <v>124</v>
      </c>
      <c r="B35" s="2"/>
      <c r="C35" s="14"/>
      <c r="D35" s="14"/>
      <c r="E35" s="16" t="str">
        <f>IF(Tabela14[[#This Row],[Czy wydatek wynika z audytu]]="","",IF(Tabela14[[#This Row],[Czy wydatek wynika z audytu]]=$F$3,$G$3,$G$1))</f>
        <v/>
      </c>
      <c r="F35" s="13"/>
      <c r="G35" s="3"/>
      <c r="H35" s="4" t="str">
        <f>IF(Tabela14[[#This Row],[Wydatki kwalifikowalne ]]="","",ROUND(Tabela14[[#This Row],[Wydatki kwalifikowalne ]]*Tabela14[[#This Row],[Poziom dofinansowania]],2))</f>
        <v/>
      </c>
      <c r="I35" s="5"/>
      <c r="J35" s="5"/>
      <c r="K35" s="6"/>
      <c r="L35" s="5"/>
    </row>
    <row r="36" spans="1:12">
      <c r="A36" s="49" t="s">
        <v>125</v>
      </c>
      <c r="B36" s="2"/>
      <c r="C36" s="14"/>
      <c r="D36" s="14"/>
      <c r="E36" s="16" t="str">
        <f>IF(Tabela14[[#This Row],[Czy wydatek wynika z audytu]]="","",IF(Tabela14[[#This Row],[Czy wydatek wynika z audytu]]=$F$3,$G$3,$G$1))</f>
        <v/>
      </c>
      <c r="F36" s="13"/>
      <c r="G36" s="3"/>
      <c r="H36" s="4" t="str">
        <f>IF(Tabela14[[#This Row],[Wydatki kwalifikowalne ]]="","",ROUND(Tabela14[[#This Row],[Wydatki kwalifikowalne ]]*Tabela14[[#This Row],[Poziom dofinansowania]],2))</f>
        <v/>
      </c>
      <c r="I36" s="5"/>
      <c r="J36" s="5"/>
      <c r="K36" s="6"/>
      <c r="L36" s="5"/>
    </row>
    <row r="37" spans="1:12">
      <c r="A37" s="49" t="s">
        <v>126</v>
      </c>
      <c r="B37" s="2"/>
      <c r="C37" s="14"/>
      <c r="D37" s="14"/>
      <c r="E37" s="16" t="str">
        <f>IF(Tabela14[[#This Row],[Czy wydatek wynika z audytu]]="","",IF(Tabela14[[#This Row],[Czy wydatek wynika z audytu]]=$F$3,$G$3,$G$1))</f>
        <v/>
      </c>
      <c r="F37" s="13"/>
      <c r="G37" s="3"/>
      <c r="H37" s="4" t="str">
        <f>IF(Tabela14[[#This Row],[Wydatki kwalifikowalne ]]="","",ROUND(Tabela14[[#This Row],[Wydatki kwalifikowalne ]]*Tabela14[[#This Row],[Poziom dofinansowania]],2))</f>
        <v/>
      </c>
      <c r="I37" s="5"/>
      <c r="J37" s="5"/>
      <c r="K37" s="6"/>
      <c r="L37" s="5"/>
    </row>
    <row r="38" spans="1:12">
      <c r="A38" s="49" t="s">
        <v>127</v>
      </c>
      <c r="B38" s="2"/>
      <c r="C38" s="14"/>
      <c r="D38" s="14"/>
      <c r="E38" s="16" t="str">
        <f>IF(Tabela14[[#This Row],[Czy wydatek wynika z audytu]]="","",IF(Tabela14[[#This Row],[Czy wydatek wynika z audytu]]=$F$3,$G$3,$G$1))</f>
        <v/>
      </c>
      <c r="F38" s="13"/>
      <c r="G38" s="3"/>
      <c r="H38" s="4" t="str">
        <f>IF(Tabela14[[#This Row],[Wydatki kwalifikowalne ]]="","",ROUND(Tabela14[[#This Row],[Wydatki kwalifikowalne ]]*Tabela14[[#This Row],[Poziom dofinansowania]],2))</f>
        <v/>
      </c>
      <c r="I38" s="5"/>
      <c r="J38" s="5"/>
      <c r="K38" s="6"/>
      <c r="L38" s="5"/>
    </row>
    <row r="39" spans="1:12">
      <c r="A39" s="49" t="s">
        <v>128</v>
      </c>
      <c r="B39" s="2"/>
      <c r="C39" s="14"/>
      <c r="D39" s="14"/>
      <c r="E39" s="16" t="str">
        <f>IF(Tabela14[[#This Row],[Czy wydatek wynika z audytu]]="","",IF(Tabela14[[#This Row],[Czy wydatek wynika z audytu]]=$F$3,$G$3,$G$1))</f>
        <v/>
      </c>
      <c r="F39" s="13"/>
      <c r="G39" s="3"/>
      <c r="H39" s="4" t="str">
        <f>IF(Tabela14[[#This Row],[Wydatki kwalifikowalne ]]="","",ROUND(Tabela14[[#This Row],[Wydatki kwalifikowalne ]]*Tabela14[[#This Row],[Poziom dofinansowania]],2))</f>
        <v/>
      </c>
      <c r="I39" s="5"/>
      <c r="J39" s="5"/>
      <c r="K39" s="6"/>
      <c r="L39" s="5"/>
    </row>
    <row r="40" spans="1:12">
      <c r="A40" s="49" t="s">
        <v>129</v>
      </c>
      <c r="B40" s="2"/>
      <c r="C40" s="14"/>
      <c r="D40" s="14"/>
      <c r="E40" s="16" t="str">
        <f>IF(Tabela14[[#This Row],[Czy wydatek wynika z audytu]]="","",IF(Tabela14[[#This Row],[Czy wydatek wynika z audytu]]=$F$3,$G$3,$G$1))</f>
        <v/>
      </c>
      <c r="F40" s="13"/>
      <c r="G40" s="3"/>
      <c r="H40" s="4" t="str">
        <f>IF(Tabela14[[#This Row],[Wydatki kwalifikowalne ]]="","",ROUND(Tabela14[[#This Row],[Wydatki kwalifikowalne ]]*Tabela14[[#This Row],[Poziom dofinansowania]],2))</f>
        <v/>
      </c>
      <c r="I40" s="5"/>
      <c r="J40" s="5"/>
      <c r="K40" s="6"/>
      <c r="L40" s="5"/>
    </row>
    <row r="41" spans="1:12">
      <c r="A41" s="49" t="s">
        <v>130</v>
      </c>
      <c r="B41" s="2"/>
      <c r="C41" s="14"/>
      <c r="D41" s="14"/>
      <c r="E41" s="16" t="str">
        <f>IF(Tabela14[[#This Row],[Czy wydatek wynika z audytu]]="","",IF(Tabela14[[#This Row],[Czy wydatek wynika z audytu]]=$F$3,$G$3,$G$1))</f>
        <v/>
      </c>
      <c r="F41" s="13"/>
      <c r="G41" s="3"/>
      <c r="H41" s="4" t="str">
        <f>IF(Tabela14[[#This Row],[Wydatki kwalifikowalne ]]="","",ROUND(Tabela14[[#This Row],[Wydatki kwalifikowalne ]]*Tabela14[[#This Row],[Poziom dofinansowania]],2))</f>
        <v/>
      </c>
      <c r="I41" s="5"/>
      <c r="J41" s="5"/>
      <c r="K41" s="6"/>
      <c r="L41" s="5"/>
    </row>
    <row r="42" spans="1:12">
      <c r="A42" s="49" t="s">
        <v>131</v>
      </c>
      <c r="B42" s="7"/>
      <c r="C42" s="14"/>
      <c r="D42" s="15"/>
      <c r="E42" s="16" t="str">
        <f>IF(Tabela14[[#This Row],[Czy wydatek wynika z audytu]]="","",IF(Tabela14[[#This Row],[Czy wydatek wynika z audytu]]=$F$3,$G$3,$G$1))</f>
        <v/>
      </c>
      <c r="F42" s="13"/>
      <c r="G42" s="8"/>
      <c r="H42" s="4" t="str">
        <f>IF(Tabela14[[#This Row],[Wydatki kwalifikowalne ]]="","",ROUND(Tabela14[[#This Row],[Wydatki kwalifikowalne ]]*Tabela14[[#This Row],[Poziom dofinansowania]],2))</f>
        <v/>
      </c>
      <c r="I42" s="9"/>
      <c r="J42" s="9"/>
      <c r="K42" s="10"/>
      <c r="L42" s="5"/>
    </row>
  </sheetData>
  <sheetProtection algorithmName="SHA-512" hashValue="LRctsFjRl4Ze1T6Zj84OMxHKkSl6olvAQZ/RXLFFiFtr2o/CMbRa7aEOPNczmmIw6sAQAUhY2zaUhrifGT+vtw==" saltValue="dw4gyxASioOsV1TInbU2BQ==" spinCount="100000" sheet="1" formatCells="0" formatColumns="0" formatRows="0" sort="0"/>
  <autoFilter ref="L20" xr:uid="{26966C42-351D-8649-BFB2-9F09E82D4491}"/>
  <phoneticPr fontId="3" type="noConversion"/>
  <dataValidations count="2">
    <dataValidation type="list" allowBlank="1" showInputMessage="1" showErrorMessage="1" sqref="C22:C42" xr:uid="{9D41EEC0-09EC-5446-8DA7-A9D0B65C8B5F}">
      <formula1>$B$2:$B$9</formula1>
    </dataValidation>
    <dataValidation type="list" allowBlank="1" showInputMessage="1" showErrorMessage="1" sqref="D22:D42" xr:uid="{365E492F-DD1B-554D-9A0A-BD3F63915F6D}">
      <formula1>$F$1:$F$3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B1F2-C93C-1E4A-A0D6-A9BB7C49F84B}">
  <sheetPr codeName="Arkusz5">
    <pageSetUpPr fitToPage="1"/>
  </sheetPr>
  <dimension ref="A1:L42"/>
  <sheetViews>
    <sheetView showGridLines="0" topLeftCell="A14" zoomScaleNormal="100" workbookViewId="0">
      <selection activeCell="A24" sqref="A24"/>
    </sheetView>
  </sheetViews>
  <sheetFormatPr defaultColWidth="10.875" defaultRowHeight="15.75"/>
  <cols>
    <col min="1" max="1" width="5.375" style="17" customWidth="1"/>
    <col min="2" max="2" width="33.375" style="17" customWidth="1"/>
    <col min="3" max="3" width="19.625" style="23" customWidth="1"/>
    <col min="4" max="4" width="27.375" style="23" customWidth="1"/>
    <col min="5" max="5" width="19.625" style="23" customWidth="1"/>
    <col min="6" max="6" width="20.875" style="17" customWidth="1"/>
    <col min="7" max="7" width="21.5" style="17" customWidth="1"/>
    <col min="8" max="8" width="20.875" style="17" customWidth="1"/>
    <col min="9" max="9" width="38.625" style="17" customWidth="1"/>
    <col min="10" max="10" width="42.5" style="17" customWidth="1"/>
    <col min="11" max="12" width="45.875" style="17" customWidth="1"/>
    <col min="13" max="16384" width="10.875" style="17"/>
  </cols>
  <sheetData>
    <row r="1" spans="1:12" ht="18" hidden="1" customHeight="1">
      <c r="B1" s="17" t="s">
        <v>55</v>
      </c>
      <c r="C1" s="57" t="s">
        <v>22</v>
      </c>
      <c r="D1" s="57" t="s">
        <v>25</v>
      </c>
      <c r="E1" s="57" t="s">
        <v>11</v>
      </c>
      <c r="F1" s="18" t="s">
        <v>105</v>
      </c>
      <c r="G1" s="19">
        <f>'Dane wnioskodawcy'!F19</f>
        <v>0.5</v>
      </c>
      <c r="H1" s="56">
        <f>SUMIFS($F$22:$F$42,$D$22:$D$42,$F$1)</f>
        <v>0</v>
      </c>
      <c r="I1" s="56">
        <f>SUMIFS($G$22:$G$42,$D$22:$D$42,$F$1)</f>
        <v>0</v>
      </c>
      <c r="J1" s="56">
        <f>SUMIFS($H$22:$H$42,$D$22:$D$42,$F$1)</f>
        <v>0</v>
      </c>
    </row>
    <row r="2" spans="1:12" ht="18" hidden="1" customHeight="1">
      <c r="A2" s="17">
        <v>1</v>
      </c>
      <c r="B2" s="20" t="s">
        <v>162</v>
      </c>
      <c r="C2" s="23">
        <f>SUMIFS($F$22:$F$42,$C$22:$C$42,$B$2)</f>
        <v>0</v>
      </c>
      <c r="D2" s="23">
        <f>SUMIFS($G$22:$G$42,$C$22:$C$42,$B$2)</f>
        <v>0</v>
      </c>
      <c r="E2" s="23">
        <f>SUMIFS($H$22:$H$42,$C$22:$C$42,$B$2)</f>
        <v>0</v>
      </c>
      <c r="F2" s="17" t="s">
        <v>106</v>
      </c>
      <c r="G2" s="21">
        <f>G1</f>
        <v>0.5</v>
      </c>
      <c r="H2" s="48">
        <f>SUMIFS($F$22:$F$42,$D$22:$D$42,$F$2)</f>
        <v>0</v>
      </c>
      <c r="I2" s="48">
        <f>SUMIFS($G$22:$G$42,$D$22:$D$42,$F$2)</f>
        <v>0</v>
      </c>
      <c r="J2" s="48">
        <f>SUMIFS($H$22:$H$42,$D$22:$D$42,$F$2)</f>
        <v>0</v>
      </c>
    </row>
    <row r="3" spans="1:12" ht="18" hidden="1" customHeight="1">
      <c r="A3" s="17">
        <v>2</v>
      </c>
      <c r="B3" s="20" t="s">
        <v>164</v>
      </c>
      <c r="C3" s="23">
        <f>SUMIFS($F$22:$F$42,$C$22:$C$42,$B$3)</f>
        <v>0</v>
      </c>
      <c r="D3" s="23">
        <f>SUMIFS($G$22:$G$42,$C$22:$C$42,$B$3)</f>
        <v>0</v>
      </c>
      <c r="E3" s="23">
        <f>SUMIFS($H$22:$H$42,$C$22:$C$42,$B$3)</f>
        <v>0</v>
      </c>
      <c r="F3" s="17" t="s">
        <v>107</v>
      </c>
      <c r="G3" s="19">
        <f>'Dane wnioskodawcy'!F25</f>
        <v>0.7</v>
      </c>
      <c r="H3" s="56">
        <f>SUMIFS($F$22:$F$42,$D$22:$D$42,$F$3)</f>
        <v>0</v>
      </c>
      <c r="I3" s="56">
        <f>SUMIFS($G$22:$G$42,$D$22:$D$42,$F$3)</f>
        <v>0</v>
      </c>
      <c r="J3" s="56">
        <f>SUMIFS($H$22:$H$42,$D$22:$D$42,$F$3)</f>
        <v>0</v>
      </c>
    </row>
    <row r="4" spans="1:12" ht="18" hidden="1" customHeight="1">
      <c r="A4" s="17">
        <v>3</v>
      </c>
      <c r="B4" s="20" t="s">
        <v>10</v>
      </c>
      <c r="C4" s="23">
        <f>SUMIFS($F$22:$F$42,$C$22:$C$42,$B$4)</f>
        <v>0</v>
      </c>
      <c r="D4" s="23">
        <f>SUMIFS($G$22:$G$42,$C$22:$C$42,$B$4)</f>
        <v>0</v>
      </c>
      <c r="E4" s="23">
        <f>SUMIFS($H$22:$H$42,$C$22:$C$42,$B$4)</f>
        <v>0</v>
      </c>
      <c r="F4" s="22"/>
      <c r="G4" s="23"/>
      <c r="H4" s="56">
        <f>SUM(H1:H3)</f>
        <v>0</v>
      </c>
      <c r="I4" s="56">
        <f>SUM(I1:I3)</f>
        <v>0</v>
      </c>
      <c r="J4" s="56">
        <f>SUM(J1:J3)</f>
        <v>0</v>
      </c>
    </row>
    <row r="5" spans="1:12" ht="18" hidden="1" customHeight="1">
      <c r="A5" s="17">
        <v>4</v>
      </c>
      <c r="B5" s="20" t="s">
        <v>53</v>
      </c>
      <c r="C5" s="23">
        <f>SUMIFS($F$22:$F$42,$C$22:$C$42,$B$5)</f>
        <v>0</v>
      </c>
      <c r="D5" s="23">
        <f>SUMIFS($G$22:$G$42,$C$22:$C$42,$B$5)</f>
        <v>0</v>
      </c>
      <c r="E5" s="23">
        <f>SUMIFS($H$22:$H$42,$C$22:$C$42,$B$5)</f>
        <v>0</v>
      </c>
      <c r="F5" s="22"/>
      <c r="G5" s="24" t="s">
        <v>69</v>
      </c>
      <c r="H5" s="20" t="b">
        <f>H4=C10</f>
        <v>1</v>
      </c>
      <c r="I5" s="20" t="b">
        <f>I4=D10</f>
        <v>1</v>
      </c>
      <c r="J5" s="20" t="b">
        <f>J4=E10</f>
        <v>1</v>
      </c>
    </row>
    <row r="6" spans="1:12" ht="18" hidden="1" customHeight="1">
      <c r="A6" s="17">
        <v>5</v>
      </c>
      <c r="B6" s="20" t="s">
        <v>3</v>
      </c>
      <c r="C6" s="23">
        <f>SUMIFS($F$22:$F$42,$C$22:$C$42,$B$6)</f>
        <v>0</v>
      </c>
      <c r="D6" s="23">
        <f>SUMIFS($G$22:$G$42,$C$22:$C$42,$B$6)</f>
        <v>0</v>
      </c>
      <c r="E6" s="23">
        <f>SUMIFS($H$22:$H$42,$C$22:$C$42,$B$6)</f>
        <v>0</v>
      </c>
      <c r="F6" s="22"/>
      <c r="G6" s="17" t="s">
        <v>70</v>
      </c>
      <c r="H6" s="25">
        <f>SUMIFS($F$22:$F$42,$D$22:$D$42,$F$1)</f>
        <v>0</v>
      </c>
      <c r="I6" s="25">
        <f>SUMIFS($G$22:$G$42,$D$22:$D$42,$F$1)</f>
        <v>0</v>
      </c>
      <c r="J6" s="17">
        <f>SUMIFS($H$22:$H$42,$D$22:$D$42,$F$1)</f>
        <v>0</v>
      </c>
      <c r="K6" s="26">
        <f>I6+I7</f>
        <v>0</v>
      </c>
      <c r="L6" s="17" t="b">
        <f>K6=G21</f>
        <v>1</v>
      </c>
    </row>
    <row r="7" spans="1:12" ht="18" hidden="1" customHeight="1">
      <c r="A7" s="17">
        <v>6</v>
      </c>
      <c r="B7" s="20" t="s">
        <v>4</v>
      </c>
      <c r="C7" s="23">
        <f>SUMIFS($F$22:$F$42,$C$22:$C$42,$B$7)</f>
        <v>0</v>
      </c>
      <c r="D7" s="23">
        <f>SUMIFS($G$22:$G$42,$C$22:$C$42,$B$7)</f>
        <v>0</v>
      </c>
      <c r="E7" s="23">
        <f>SUMIFS($H$22:$H$42,$C$22:$C$42,$B$7)</f>
        <v>0</v>
      </c>
      <c r="F7" s="22"/>
      <c r="G7" s="17" t="s">
        <v>71</v>
      </c>
      <c r="H7" s="25">
        <f>SUMIFS($F$22:$F$42,$D$22:$D$42,$F$2)+SUMIFS($F$22:$F$42,$D$22:$D$42,$F$3)</f>
        <v>0</v>
      </c>
      <c r="I7" s="25">
        <f>SUMIFS($G$22:$G$42,$D$22:$D$42,$F$2)+SUMIFS($G$22:$G$42,$D$22:$D$42,$F$3)</f>
        <v>0</v>
      </c>
      <c r="J7" s="26">
        <f>SUMIFS($H$22:$H$42,$D$22:$D$42,$F$2)+SUMIFS($H$22:$H$42,$D$22:$D$42,$F$3)</f>
        <v>0</v>
      </c>
      <c r="K7" s="26">
        <f>H6+H7</f>
        <v>0</v>
      </c>
      <c r="L7" s="17" t="b">
        <f>K7=F21</f>
        <v>1</v>
      </c>
    </row>
    <row r="8" spans="1:12" ht="18" hidden="1" customHeight="1">
      <c r="A8" s="17">
        <v>7</v>
      </c>
      <c r="B8" s="20" t="s">
        <v>65</v>
      </c>
      <c r="C8" s="23">
        <f>SUMIFS($F$22:$F$42,$C$22:$C$42,$B$8)</f>
        <v>0</v>
      </c>
      <c r="D8" s="23">
        <f>SUMIFS($G$22:$G$42,$C$22:$C$42,$B$8)</f>
        <v>0</v>
      </c>
      <c r="E8" s="23">
        <f>SUMIFS($H$22:$H$42,$C$22:$C$42,$B$8)</f>
        <v>0</v>
      </c>
      <c r="F8" s="22"/>
      <c r="G8" s="27" t="s">
        <v>72</v>
      </c>
      <c r="H8" s="25">
        <f>SUMIFS($F$22:$F$42,$C$22:$C$42,$B$5)</f>
        <v>0</v>
      </c>
      <c r="I8" s="25">
        <f>SUMIFS($G$22:$G$42,$C$22:$C$42,$B$5)</f>
        <v>0</v>
      </c>
      <c r="J8" s="17">
        <f>SUMIFS($H$22:$H$42,$C$22:$C$42,$B$5)</f>
        <v>0</v>
      </c>
    </row>
    <row r="9" spans="1:12" ht="18" hidden="1" customHeight="1">
      <c r="B9" s="20"/>
      <c r="C9" s="23">
        <f>SUMIFS($F$22:$F$42,$C$22:$C$42,$B$9)</f>
        <v>0</v>
      </c>
      <c r="D9" s="23">
        <f>SUMIFS($G$22:$G$42,$C$22:$C$42,$B$9)</f>
        <v>0</v>
      </c>
      <c r="E9" s="23">
        <f>SUMIFS($H$22:$H$42,$C$22:$C$42,$B$9)</f>
        <v>0</v>
      </c>
      <c r="F9" s="22"/>
      <c r="G9" s="20" t="s">
        <v>5</v>
      </c>
      <c r="H9" s="25">
        <f>SUMIFS($F$22:$F$42,$C$22:$C$42,$B$2)+SUMIFS($F$22:$F$42,$C$22:$C$42,$B$3)</f>
        <v>0</v>
      </c>
      <c r="I9" s="25">
        <f>SUMIFS($G$22:$G$42,$C$22:$C$42,$B$2)+SUMIFS($G$22:$G$42,$C$22:$C$42,$B$3)</f>
        <v>0</v>
      </c>
      <c r="J9" s="196">
        <f>SUMIFS($H$22:$H$42,$C$22:$C$42,$B$2)+SUMIFS($H$22:$H$42,$C$22:$C$42,$B$3)</f>
        <v>0</v>
      </c>
    </row>
    <row r="10" spans="1:12" ht="18" hidden="1" customHeight="1">
      <c r="B10" s="20"/>
      <c r="C10" s="60">
        <f>SUM(C2:C9)</f>
        <v>0</v>
      </c>
      <c r="D10" s="60">
        <f t="shared" ref="D10:E10" si="0">SUM(D2:D9)</f>
        <v>0</v>
      </c>
      <c r="E10" s="60">
        <f t="shared" si="0"/>
        <v>0</v>
      </c>
      <c r="F10" s="22"/>
      <c r="G10" s="22"/>
      <c r="H10" s="20"/>
    </row>
    <row r="11" spans="1:12" ht="18" hidden="1" customHeight="1">
      <c r="B11" s="20"/>
      <c r="C11" s="22"/>
      <c r="D11" s="22"/>
      <c r="E11" s="22"/>
      <c r="F11" s="20"/>
    </row>
    <row r="12" spans="1:12" ht="18" hidden="1" customHeight="1">
      <c r="B12" s="28"/>
      <c r="C12" s="28"/>
      <c r="D12" s="28"/>
      <c r="E12" s="28"/>
      <c r="F12" s="28"/>
    </row>
    <row r="13" spans="1:12" ht="18" hidden="1" customHeight="1"/>
    <row r="14" spans="1:12" ht="17.100000000000001" customHeight="1"/>
    <row r="15" spans="1:12" ht="39" customHeight="1">
      <c r="A15" s="29" t="s">
        <v>104</v>
      </c>
    </row>
    <row r="16" spans="1:12" s="30" customFormat="1" ht="23.25">
      <c r="A16" s="30" t="s">
        <v>108</v>
      </c>
      <c r="C16" s="31"/>
      <c r="D16" s="31"/>
      <c r="E16" s="31"/>
      <c r="F16" s="32"/>
      <c r="G16" s="33"/>
    </row>
    <row r="17" spans="1:12" s="30" customFormat="1" ht="23.25">
      <c r="C17" s="31"/>
      <c r="D17" s="31"/>
      <c r="E17" s="31"/>
      <c r="F17" s="32"/>
      <c r="G17" s="33"/>
    </row>
    <row r="18" spans="1:12" s="30" customFormat="1" ht="23.25">
      <c r="A18" s="20" t="s">
        <v>161</v>
      </c>
      <c r="C18" s="31"/>
      <c r="D18" s="31"/>
      <c r="E18" s="31"/>
      <c r="F18" s="32"/>
      <c r="G18" s="33"/>
    </row>
    <row r="19" spans="1:12">
      <c r="F19" s="59" t="b">
        <f>C10=F21</f>
        <v>1</v>
      </c>
      <c r="G19" s="59" t="b">
        <f>D10=G21</f>
        <v>1</v>
      </c>
      <c r="H19" s="59" t="b">
        <f>E10=H21</f>
        <v>1</v>
      </c>
      <c r="I19" s="34"/>
    </row>
    <row r="20" spans="1:12" s="41" customFormat="1" ht="39" customHeight="1">
      <c r="A20" s="35" t="s">
        <v>54</v>
      </c>
      <c r="B20" s="36" t="s">
        <v>12</v>
      </c>
      <c r="C20" s="37" t="s">
        <v>56</v>
      </c>
      <c r="D20" s="37" t="s">
        <v>66</v>
      </c>
      <c r="E20" s="37" t="s">
        <v>59</v>
      </c>
      <c r="F20" s="38" t="s">
        <v>22</v>
      </c>
      <c r="G20" s="38" t="s">
        <v>25</v>
      </c>
      <c r="H20" s="38" t="s">
        <v>11</v>
      </c>
      <c r="I20" s="36" t="s">
        <v>13</v>
      </c>
      <c r="J20" s="36" t="s">
        <v>14</v>
      </c>
      <c r="K20" s="39" t="s">
        <v>67</v>
      </c>
      <c r="L20" s="40" t="s">
        <v>47</v>
      </c>
    </row>
    <row r="21" spans="1:12" s="48" customFormat="1" ht="23.1" customHeight="1">
      <c r="A21" s="42"/>
      <c r="B21" s="43"/>
      <c r="C21" s="44"/>
      <c r="D21" s="44"/>
      <c r="E21" s="45" t="str">
        <f>IF(Tabela145[[#This Row],[Czy wydatek wynika z audytu]]="","")</f>
        <v/>
      </c>
      <c r="F21" s="1">
        <f t="shared" ref="F21" si="1">SUM(F22:F46)</f>
        <v>0</v>
      </c>
      <c r="G21" s="1">
        <f t="shared" ref="G21" si="2">SUM(G22:G46)</f>
        <v>0</v>
      </c>
      <c r="H21" s="1">
        <f>SUM(H22:H46)</f>
        <v>0</v>
      </c>
      <c r="I21" s="43"/>
      <c r="J21" s="43"/>
      <c r="K21" s="46"/>
      <c r="L21" s="47"/>
    </row>
    <row r="22" spans="1:12">
      <c r="A22" s="49" t="s">
        <v>111</v>
      </c>
      <c r="B22" s="2"/>
      <c r="C22" s="14"/>
      <c r="D22" s="14"/>
      <c r="E22" s="16" t="str">
        <f>IF(Tabela145[[#This Row],[Czy wydatek wynika z audytu]]="","",IF(Tabela145[[#This Row],[Czy wydatek wynika z audytu]]=$F$3,$G$3,$G$1))</f>
        <v/>
      </c>
      <c r="F22" s="13"/>
      <c r="G22" s="13"/>
      <c r="H22" s="4" t="str">
        <f>IF(Tabela145[[#This Row],[Wydatki kwalifikowalne ]]="","",ROUND(Tabela145[[#This Row],[Wydatki kwalifikowalne ]]*Tabela145[[#This Row],[Poziom dofinansowania]],2))</f>
        <v/>
      </c>
      <c r="I22" s="5"/>
      <c r="J22" s="5"/>
      <c r="K22" s="6"/>
      <c r="L22" s="5"/>
    </row>
    <row r="23" spans="1:12">
      <c r="A23" s="49" t="s">
        <v>112</v>
      </c>
      <c r="B23" s="2"/>
      <c r="C23" s="14"/>
      <c r="D23" s="14"/>
      <c r="E23" s="16" t="str">
        <f>IF(Tabela145[[#This Row],[Czy wydatek wynika z audytu]]="","",IF(Tabela145[[#This Row],[Czy wydatek wynika z audytu]]=$F$3,$G$3,$G$1))</f>
        <v/>
      </c>
      <c r="F23" s="13"/>
      <c r="G23" s="13"/>
      <c r="H23" s="4" t="str">
        <f>IF(Tabela145[[#This Row],[Wydatki kwalifikowalne ]]="","",ROUND(Tabela145[[#This Row],[Wydatki kwalifikowalne ]]*Tabela145[[#This Row],[Poziom dofinansowania]],2))</f>
        <v/>
      </c>
      <c r="I23" s="5"/>
      <c r="J23" s="5"/>
      <c r="K23" s="6"/>
      <c r="L23" s="5"/>
    </row>
    <row r="24" spans="1:12">
      <c r="A24" s="49" t="s">
        <v>113</v>
      </c>
      <c r="B24" s="2"/>
      <c r="C24" s="14"/>
      <c r="D24" s="14"/>
      <c r="E24" s="16" t="str">
        <f>IF(Tabela145[[#This Row],[Czy wydatek wynika z audytu]]="","",IF(Tabela145[[#This Row],[Czy wydatek wynika z audytu]]=$F$3,$G$3,$G$1))</f>
        <v/>
      </c>
      <c r="F24" s="13"/>
      <c r="G24" s="13"/>
      <c r="H24" s="4" t="str">
        <f>IF(Tabela145[[#This Row],[Wydatki kwalifikowalne ]]="","",ROUND(Tabela145[[#This Row],[Wydatki kwalifikowalne ]]*Tabela145[[#This Row],[Poziom dofinansowania]],2))</f>
        <v/>
      </c>
      <c r="I24" s="5"/>
      <c r="J24" s="5"/>
      <c r="K24" s="6"/>
      <c r="L24" s="5"/>
    </row>
    <row r="25" spans="1:12">
      <c r="A25" s="49" t="s">
        <v>114</v>
      </c>
      <c r="B25" s="2"/>
      <c r="C25" s="14"/>
      <c r="D25" s="14"/>
      <c r="E25" s="16" t="str">
        <f>IF(Tabela145[[#This Row],[Czy wydatek wynika z audytu]]="","",IF(Tabela145[[#This Row],[Czy wydatek wynika z audytu]]=$F$3,$G$3,$G$1))</f>
        <v/>
      </c>
      <c r="F25" s="13"/>
      <c r="G25" s="13"/>
      <c r="H25" s="4" t="str">
        <f>IF(Tabela145[[#This Row],[Wydatki kwalifikowalne ]]="","",ROUND(Tabela145[[#This Row],[Wydatki kwalifikowalne ]]*Tabela145[[#This Row],[Poziom dofinansowania]],2))</f>
        <v/>
      </c>
      <c r="I25" s="5"/>
      <c r="J25" s="5"/>
      <c r="K25" s="6"/>
      <c r="L25" s="5"/>
    </row>
    <row r="26" spans="1:12">
      <c r="A26" s="49" t="s">
        <v>115</v>
      </c>
      <c r="B26" s="2"/>
      <c r="C26" s="14"/>
      <c r="D26" s="14"/>
      <c r="E26" s="16" t="str">
        <f>IF(Tabela145[[#This Row],[Czy wydatek wynika z audytu]]="","",IF(Tabela145[[#This Row],[Czy wydatek wynika z audytu]]=$F$3,$G$3,$G$1))</f>
        <v/>
      </c>
      <c r="F26" s="13"/>
      <c r="G26" s="13"/>
      <c r="H26" s="4" t="str">
        <f>IF(Tabela145[[#This Row],[Wydatki kwalifikowalne ]]="","",ROUND(Tabela145[[#This Row],[Wydatki kwalifikowalne ]]*Tabela145[[#This Row],[Poziom dofinansowania]],2))</f>
        <v/>
      </c>
      <c r="I26" s="5"/>
      <c r="J26" s="5"/>
      <c r="K26" s="6"/>
      <c r="L26" s="5"/>
    </row>
    <row r="27" spans="1:12">
      <c r="A27" s="49" t="s">
        <v>116</v>
      </c>
      <c r="B27" s="2"/>
      <c r="C27" s="14"/>
      <c r="D27" s="14"/>
      <c r="E27" s="16" t="str">
        <f>IF(Tabela145[[#This Row],[Czy wydatek wynika z audytu]]="","",IF(Tabela145[[#This Row],[Czy wydatek wynika z audytu]]=$F$3,$G$3,$G$1))</f>
        <v/>
      </c>
      <c r="F27" s="13"/>
      <c r="G27" s="13"/>
      <c r="H27" s="4" t="str">
        <f>IF(Tabela145[[#This Row],[Wydatki kwalifikowalne ]]="","",ROUND(Tabela145[[#This Row],[Wydatki kwalifikowalne ]]*Tabela145[[#This Row],[Poziom dofinansowania]],2))</f>
        <v/>
      </c>
      <c r="I27" s="5"/>
      <c r="J27" s="5"/>
      <c r="K27" s="6"/>
      <c r="L27" s="5"/>
    </row>
    <row r="28" spans="1:12">
      <c r="A28" s="49" t="s">
        <v>117</v>
      </c>
      <c r="B28" s="2"/>
      <c r="C28" s="14"/>
      <c r="D28" s="14"/>
      <c r="E28" s="16" t="str">
        <f>IF(Tabela145[[#This Row],[Czy wydatek wynika z audytu]]="","",IF(Tabela145[[#This Row],[Czy wydatek wynika z audytu]]=$F$3,$G$3,$G$1))</f>
        <v/>
      </c>
      <c r="F28" s="13"/>
      <c r="G28" s="13"/>
      <c r="H28" s="4" t="str">
        <f>IF(Tabela145[[#This Row],[Wydatki kwalifikowalne ]]="","",ROUND(Tabela145[[#This Row],[Wydatki kwalifikowalne ]]*Tabela145[[#This Row],[Poziom dofinansowania]],2))</f>
        <v/>
      </c>
      <c r="I28" s="5"/>
      <c r="J28" s="5"/>
      <c r="K28" s="6"/>
      <c r="L28" s="5"/>
    </row>
    <row r="29" spans="1:12">
      <c r="A29" s="49" t="s">
        <v>118</v>
      </c>
      <c r="B29" s="2"/>
      <c r="C29" s="14"/>
      <c r="D29" s="14"/>
      <c r="E29" s="16" t="str">
        <f>IF(Tabela145[[#This Row],[Czy wydatek wynika z audytu]]="","",IF(Tabela145[[#This Row],[Czy wydatek wynika z audytu]]=$F$3,$G$3,$G$1))</f>
        <v/>
      </c>
      <c r="F29" s="13"/>
      <c r="G29" s="13"/>
      <c r="H29" s="4" t="str">
        <f>IF(Tabela145[[#This Row],[Wydatki kwalifikowalne ]]="","",ROUND(Tabela145[[#This Row],[Wydatki kwalifikowalne ]]*Tabela145[[#This Row],[Poziom dofinansowania]],2))</f>
        <v/>
      </c>
      <c r="I29" s="5"/>
      <c r="J29" s="5"/>
      <c r="K29" s="6"/>
      <c r="L29" s="5"/>
    </row>
    <row r="30" spans="1:12">
      <c r="A30" s="49" t="s">
        <v>119</v>
      </c>
      <c r="B30" s="2"/>
      <c r="C30" s="14"/>
      <c r="D30" s="14"/>
      <c r="E30" s="16" t="str">
        <f>IF(Tabela145[[#This Row],[Czy wydatek wynika z audytu]]="","",IF(Tabela145[[#This Row],[Czy wydatek wynika z audytu]]=$F$3,$G$3,$G$1))</f>
        <v/>
      </c>
      <c r="F30" s="13"/>
      <c r="G30" s="13"/>
      <c r="H30" s="4" t="str">
        <f>IF(Tabela145[[#This Row],[Wydatki kwalifikowalne ]]="","",ROUND(Tabela145[[#This Row],[Wydatki kwalifikowalne ]]*Tabela145[[#This Row],[Poziom dofinansowania]],2))</f>
        <v/>
      </c>
      <c r="I30" s="5"/>
      <c r="J30" s="5"/>
      <c r="K30" s="6"/>
      <c r="L30" s="5"/>
    </row>
    <row r="31" spans="1:12">
      <c r="A31" s="49" t="s">
        <v>120</v>
      </c>
      <c r="B31" s="2"/>
      <c r="C31" s="14"/>
      <c r="D31" s="14"/>
      <c r="E31" s="16" t="str">
        <f>IF(Tabela145[[#This Row],[Czy wydatek wynika z audytu]]="","",IF(Tabela145[[#This Row],[Czy wydatek wynika z audytu]]=$F$3,$G$3,$G$1))</f>
        <v/>
      </c>
      <c r="F31" s="13"/>
      <c r="G31" s="13"/>
      <c r="H31" s="4" t="str">
        <f>IF(Tabela145[[#This Row],[Wydatki kwalifikowalne ]]="","",ROUND(Tabela145[[#This Row],[Wydatki kwalifikowalne ]]*Tabela145[[#This Row],[Poziom dofinansowania]],2))</f>
        <v/>
      </c>
      <c r="I31" s="5"/>
      <c r="J31" s="5"/>
      <c r="K31" s="6"/>
      <c r="L31" s="5"/>
    </row>
    <row r="32" spans="1:12">
      <c r="A32" s="49" t="s">
        <v>121</v>
      </c>
      <c r="B32" s="2"/>
      <c r="C32" s="14"/>
      <c r="D32" s="14"/>
      <c r="E32" s="16" t="str">
        <f>IF(Tabela145[[#This Row],[Czy wydatek wynika z audytu]]="","",IF(Tabela145[[#This Row],[Czy wydatek wynika z audytu]]=$F$3,$G$3,$G$1))</f>
        <v/>
      </c>
      <c r="F32" s="13"/>
      <c r="G32" s="3"/>
      <c r="H32" s="4" t="str">
        <f>IF(Tabela145[[#This Row],[Wydatki kwalifikowalne ]]="","",ROUND(Tabela145[[#This Row],[Wydatki kwalifikowalne ]]*Tabela145[[#This Row],[Poziom dofinansowania]],2))</f>
        <v/>
      </c>
      <c r="I32" s="5"/>
      <c r="J32" s="5"/>
      <c r="K32" s="6"/>
      <c r="L32" s="5"/>
    </row>
    <row r="33" spans="1:12">
      <c r="A33" s="49" t="s">
        <v>122</v>
      </c>
      <c r="B33" s="2"/>
      <c r="C33" s="14"/>
      <c r="D33" s="14"/>
      <c r="E33" s="16" t="str">
        <f>IF(Tabela145[[#This Row],[Czy wydatek wynika z audytu]]="","",IF(Tabela145[[#This Row],[Czy wydatek wynika z audytu]]=$F$3,$G$3,$G$1))</f>
        <v/>
      </c>
      <c r="F33" s="13"/>
      <c r="G33" s="3"/>
      <c r="H33" s="4" t="str">
        <f>IF(Tabela145[[#This Row],[Wydatki kwalifikowalne ]]="","",ROUND(Tabela145[[#This Row],[Wydatki kwalifikowalne ]]*Tabela145[[#This Row],[Poziom dofinansowania]],2))</f>
        <v/>
      </c>
      <c r="I33" s="5"/>
      <c r="J33" s="5"/>
      <c r="K33" s="6"/>
      <c r="L33" s="5"/>
    </row>
    <row r="34" spans="1:12">
      <c r="A34" s="49" t="s">
        <v>123</v>
      </c>
      <c r="B34" s="2"/>
      <c r="C34" s="14"/>
      <c r="D34" s="14"/>
      <c r="E34" s="16" t="str">
        <f>IF(Tabela145[[#This Row],[Czy wydatek wynika z audytu]]="","",IF(Tabela145[[#This Row],[Czy wydatek wynika z audytu]]=$F$3,$G$3,$G$1))</f>
        <v/>
      </c>
      <c r="F34" s="13"/>
      <c r="G34" s="11"/>
      <c r="H34" s="4" t="str">
        <f>IF(Tabela145[[#This Row],[Wydatki kwalifikowalne ]]="","",ROUND(Tabela145[[#This Row],[Wydatki kwalifikowalne ]]*Tabela145[[#This Row],[Poziom dofinansowania]],2))</f>
        <v/>
      </c>
      <c r="I34" s="5"/>
      <c r="J34" s="5"/>
      <c r="K34" s="6"/>
      <c r="L34" s="5"/>
    </row>
    <row r="35" spans="1:12">
      <c r="A35" s="49" t="s">
        <v>124</v>
      </c>
      <c r="B35" s="2"/>
      <c r="C35" s="14"/>
      <c r="D35" s="14"/>
      <c r="E35" s="16" t="str">
        <f>IF(Tabela145[[#This Row],[Czy wydatek wynika z audytu]]="","",IF(Tabela145[[#This Row],[Czy wydatek wynika z audytu]]=$F$3,$G$3,$G$1))</f>
        <v/>
      </c>
      <c r="F35" s="13"/>
      <c r="G35" s="3"/>
      <c r="H35" s="4" t="str">
        <f>IF(Tabela145[[#This Row],[Wydatki kwalifikowalne ]]="","",ROUND(Tabela145[[#This Row],[Wydatki kwalifikowalne ]]*Tabela145[[#This Row],[Poziom dofinansowania]],2))</f>
        <v/>
      </c>
      <c r="I35" s="5"/>
      <c r="J35" s="5"/>
      <c r="K35" s="6"/>
      <c r="L35" s="5"/>
    </row>
    <row r="36" spans="1:12">
      <c r="A36" s="49" t="s">
        <v>125</v>
      </c>
      <c r="B36" s="2"/>
      <c r="C36" s="14"/>
      <c r="D36" s="14"/>
      <c r="E36" s="16" t="str">
        <f>IF(Tabela145[[#This Row],[Czy wydatek wynika z audytu]]="","",IF(Tabela145[[#This Row],[Czy wydatek wynika z audytu]]=$F$3,$G$3,$G$1))</f>
        <v/>
      </c>
      <c r="F36" s="13"/>
      <c r="G36" s="3"/>
      <c r="H36" s="4" t="str">
        <f>IF(Tabela145[[#This Row],[Wydatki kwalifikowalne ]]="","",ROUND(Tabela145[[#This Row],[Wydatki kwalifikowalne ]]*Tabela145[[#This Row],[Poziom dofinansowania]],2))</f>
        <v/>
      </c>
      <c r="I36" s="5"/>
      <c r="J36" s="5"/>
      <c r="K36" s="6"/>
      <c r="L36" s="5"/>
    </row>
    <row r="37" spans="1:12">
      <c r="A37" s="49" t="s">
        <v>126</v>
      </c>
      <c r="B37" s="2"/>
      <c r="C37" s="14"/>
      <c r="D37" s="14"/>
      <c r="E37" s="16" t="str">
        <f>IF(Tabela145[[#This Row],[Czy wydatek wynika z audytu]]="","",IF(Tabela145[[#This Row],[Czy wydatek wynika z audytu]]=$F$3,$G$3,$G$1))</f>
        <v/>
      </c>
      <c r="F37" s="13"/>
      <c r="G37" s="3"/>
      <c r="H37" s="4" t="str">
        <f>IF(Tabela145[[#This Row],[Wydatki kwalifikowalne ]]="","",ROUND(Tabela145[[#This Row],[Wydatki kwalifikowalne ]]*Tabela145[[#This Row],[Poziom dofinansowania]],2))</f>
        <v/>
      </c>
      <c r="I37" s="5"/>
      <c r="J37" s="5"/>
      <c r="K37" s="6"/>
      <c r="L37" s="5"/>
    </row>
    <row r="38" spans="1:12">
      <c r="A38" s="49" t="s">
        <v>127</v>
      </c>
      <c r="B38" s="2"/>
      <c r="C38" s="14"/>
      <c r="D38" s="14"/>
      <c r="E38" s="16" t="str">
        <f>IF(Tabela145[[#This Row],[Czy wydatek wynika z audytu]]="","",IF(Tabela145[[#This Row],[Czy wydatek wynika z audytu]]=$F$3,$G$3,$G$1))</f>
        <v/>
      </c>
      <c r="F38" s="13"/>
      <c r="G38" s="3"/>
      <c r="H38" s="4" t="str">
        <f>IF(Tabela145[[#This Row],[Wydatki kwalifikowalne ]]="","",ROUND(Tabela145[[#This Row],[Wydatki kwalifikowalne ]]*Tabela145[[#This Row],[Poziom dofinansowania]],2))</f>
        <v/>
      </c>
      <c r="I38" s="5"/>
      <c r="J38" s="5"/>
      <c r="K38" s="6"/>
      <c r="L38" s="5"/>
    </row>
    <row r="39" spans="1:12">
      <c r="A39" s="49" t="s">
        <v>128</v>
      </c>
      <c r="B39" s="2"/>
      <c r="C39" s="14"/>
      <c r="D39" s="14"/>
      <c r="E39" s="16" t="str">
        <f>IF(Tabela145[[#This Row],[Czy wydatek wynika z audytu]]="","",IF(Tabela145[[#This Row],[Czy wydatek wynika z audytu]]=$F$3,$G$3,$G$1))</f>
        <v/>
      </c>
      <c r="F39" s="13"/>
      <c r="G39" s="3"/>
      <c r="H39" s="4" t="str">
        <f>IF(Tabela145[[#This Row],[Wydatki kwalifikowalne ]]="","",ROUND(Tabela145[[#This Row],[Wydatki kwalifikowalne ]]*Tabela145[[#This Row],[Poziom dofinansowania]],2))</f>
        <v/>
      </c>
      <c r="I39" s="5"/>
      <c r="J39" s="5"/>
      <c r="K39" s="6"/>
      <c r="L39" s="5"/>
    </row>
    <row r="40" spans="1:12">
      <c r="A40" s="49" t="s">
        <v>129</v>
      </c>
      <c r="B40" s="2"/>
      <c r="C40" s="14"/>
      <c r="D40" s="14"/>
      <c r="E40" s="16" t="str">
        <f>IF(Tabela145[[#This Row],[Czy wydatek wynika z audytu]]="","",IF(Tabela145[[#This Row],[Czy wydatek wynika z audytu]]=$F$3,$G$3,$G$1))</f>
        <v/>
      </c>
      <c r="F40" s="13"/>
      <c r="G40" s="3"/>
      <c r="H40" s="4" t="str">
        <f>IF(Tabela145[[#This Row],[Wydatki kwalifikowalne ]]="","",ROUND(Tabela145[[#This Row],[Wydatki kwalifikowalne ]]*Tabela145[[#This Row],[Poziom dofinansowania]],2))</f>
        <v/>
      </c>
      <c r="I40" s="5"/>
      <c r="J40" s="5"/>
      <c r="K40" s="6"/>
      <c r="L40" s="5"/>
    </row>
    <row r="41" spans="1:12">
      <c r="A41" s="49" t="s">
        <v>130</v>
      </c>
      <c r="B41" s="2"/>
      <c r="C41" s="14"/>
      <c r="D41" s="14"/>
      <c r="E41" s="16" t="str">
        <f>IF(Tabela145[[#This Row],[Czy wydatek wynika z audytu]]="","",IF(Tabela145[[#This Row],[Czy wydatek wynika z audytu]]=$F$3,$G$3,$G$1))</f>
        <v/>
      </c>
      <c r="F41" s="13"/>
      <c r="G41" s="3"/>
      <c r="H41" s="4" t="str">
        <f>IF(Tabela145[[#This Row],[Wydatki kwalifikowalne ]]="","",ROUND(Tabela145[[#This Row],[Wydatki kwalifikowalne ]]*Tabela145[[#This Row],[Poziom dofinansowania]],2))</f>
        <v/>
      </c>
      <c r="I41" s="5"/>
      <c r="J41" s="5"/>
      <c r="K41" s="6"/>
      <c r="L41" s="5"/>
    </row>
    <row r="42" spans="1:12">
      <c r="A42" s="49" t="s">
        <v>131</v>
      </c>
      <c r="B42" s="7"/>
      <c r="C42" s="14"/>
      <c r="D42" s="15"/>
      <c r="E42" s="16" t="str">
        <f>IF(Tabela145[[#This Row],[Czy wydatek wynika z audytu]]="","",IF(Tabela145[[#This Row],[Czy wydatek wynika z audytu]]=$F$3,$G$3,$G$1))</f>
        <v/>
      </c>
      <c r="F42" s="13"/>
      <c r="G42" s="8"/>
      <c r="H42" s="4" t="str">
        <f>IF(Tabela145[[#This Row],[Wydatki kwalifikowalne ]]="","",ROUND(Tabela145[[#This Row],[Wydatki kwalifikowalne ]]*Tabela145[[#This Row],[Poziom dofinansowania]],2))</f>
        <v/>
      </c>
      <c r="I42" s="9"/>
      <c r="J42" s="9"/>
      <c r="K42" s="10"/>
      <c r="L42" s="5"/>
    </row>
  </sheetData>
  <sheetProtection algorithmName="SHA-512" hashValue="eORCtmeX9EXW/+BXWCOueI+FFqsoCEozB4UO7kwlUPgkRD8AcgHA+QmkpXwAS/k/kgvYdeHGwls3WFzBk3J0dA==" saltValue="c7IdqbIWnXVwawDVmC/0bg==" spinCount="100000" sheet="1" formatCells="0" formatColumns="0" formatRows="0" sort="0"/>
  <autoFilter ref="L20" xr:uid="{26966C42-351D-8649-BFB2-9F09E82D4491}"/>
  <phoneticPr fontId="3" type="noConversion"/>
  <dataValidations count="2">
    <dataValidation type="list" allowBlank="1" showInputMessage="1" showErrorMessage="1" sqref="C22:C42" xr:uid="{358EED6D-5E82-374D-B1A4-916E9B505AC5}">
      <formula1>$B$2:$B$9</formula1>
    </dataValidation>
    <dataValidation type="list" allowBlank="1" showInputMessage="1" showErrorMessage="1" sqref="D22:D42" xr:uid="{0FDBB9F8-BC50-D44D-87D7-D6CD4A15614E}">
      <formula1>$F$1:$F$3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0506-DF68-054F-AFA0-5C804C723832}">
  <sheetPr codeName="Arkusz6">
    <pageSetUpPr fitToPage="1"/>
  </sheetPr>
  <dimension ref="A1:N48"/>
  <sheetViews>
    <sheetView showGridLines="0" topLeftCell="A21" zoomScaleNormal="100" workbookViewId="0">
      <selection activeCell="G32" sqref="G32"/>
    </sheetView>
  </sheetViews>
  <sheetFormatPr defaultColWidth="10.875" defaultRowHeight="15.75"/>
  <cols>
    <col min="1" max="1" width="5.375" style="17" customWidth="1"/>
    <col min="2" max="2" width="33.375" style="17" customWidth="1"/>
    <col min="3" max="3" width="19.625" style="23" customWidth="1"/>
    <col min="4" max="4" width="27.375" style="23" customWidth="1"/>
    <col min="5" max="5" width="19.625" style="23" customWidth="1"/>
    <col min="6" max="8" width="20.875" style="17" customWidth="1"/>
    <col min="9" max="9" width="21.5" style="17" customWidth="1"/>
    <col min="10" max="10" width="20.875" style="17" customWidth="1"/>
    <col min="11" max="11" width="38.625" style="17" customWidth="1"/>
    <col min="12" max="12" width="42.5" style="17" customWidth="1"/>
    <col min="13" max="14" width="45.875" style="17" customWidth="1"/>
    <col min="15" max="16384" width="10.875" style="17"/>
  </cols>
  <sheetData>
    <row r="1" spans="1:14" ht="17.100000000000001" hidden="1" customHeight="1">
      <c r="B1" s="17" t="s">
        <v>55</v>
      </c>
      <c r="C1" s="57" t="s">
        <v>22</v>
      </c>
      <c r="D1" s="57" t="s">
        <v>25</v>
      </c>
      <c r="E1" s="57" t="s">
        <v>11</v>
      </c>
      <c r="F1" s="18" t="s">
        <v>142</v>
      </c>
      <c r="G1" s="18"/>
      <c r="H1" s="18"/>
      <c r="I1" s="19">
        <f>'Dane wnioskodawcy'!F23</f>
        <v>0.65</v>
      </c>
      <c r="J1" s="56">
        <f>SUMIFS($F$28:$F$48,$D$28:$D$48,$F$1)</f>
        <v>0</v>
      </c>
      <c r="K1" s="56">
        <f>SUMIFS($I$28:$I$48,$D$28:$D$48,$F$1)</f>
        <v>0</v>
      </c>
      <c r="L1" s="56">
        <f>SUMIFS($J$28:$J$48,$D$28:$D$48,$F$1)</f>
        <v>0</v>
      </c>
    </row>
    <row r="2" spans="1:14" ht="17.100000000000001" hidden="1" customHeight="1">
      <c r="A2" s="17">
        <v>1</v>
      </c>
      <c r="B2" s="20" t="s">
        <v>162</v>
      </c>
      <c r="C2" s="23">
        <f>SUMIFS($F$28:$F$48,$C$28:$C$48,$B$2)</f>
        <v>0</v>
      </c>
      <c r="D2" s="23">
        <f>SUMIFS($I$28:$I$48,$C$28:$C$48,$B$2)</f>
        <v>0</v>
      </c>
      <c r="E2" s="23">
        <f>SUMIFS($J$28:$J$48,$C$28:$C$48,$B$2)</f>
        <v>0</v>
      </c>
      <c r="F2" s="17" t="s">
        <v>143</v>
      </c>
      <c r="I2" s="19">
        <f>'Dane wnioskodawcy'!F25</f>
        <v>0.7</v>
      </c>
      <c r="J2" s="56">
        <f>SUMIFS($F$28:$F$48,$D$28:$D$48,$F$2)</f>
        <v>0</v>
      </c>
      <c r="K2" s="56">
        <f>SUMIFS($I$28:$I$48,$D$28:$D$48,$F$2)</f>
        <v>0</v>
      </c>
      <c r="L2" s="56">
        <f>SUMIFS($J$28:$J$48,$D$28:$D$48,$F$2)</f>
        <v>0</v>
      </c>
    </row>
    <row r="3" spans="1:14" ht="17.100000000000001" hidden="1" customHeight="1">
      <c r="A3" s="17">
        <v>2</v>
      </c>
      <c r="B3" s="20" t="s">
        <v>164</v>
      </c>
      <c r="C3" s="23">
        <f>SUMIFS($F$28:$F$48,$C$28:$C$48,$B$3)</f>
        <v>0</v>
      </c>
      <c r="D3" s="23">
        <f>SUMIFS($I$28:$I$48,$C$28:$C$48,$B$3)</f>
        <v>0</v>
      </c>
      <c r="E3" s="23">
        <f>SUMIFS($J$28:$J$48,$C$28:$C$48,$B$3)</f>
        <v>0</v>
      </c>
    </row>
    <row r="4" spans="1:14" ht="17.100000000000001" hidden="1" customHeight="1">
      <c r="A4" s="17">
        <v>3</v>
      </c>
      <c r="B4" s="20" t="s">
        <v>10</v>
      </c>
      <c r="C4" s="23">
        <f>SUMIFS($F$28:$F$48,$C$28:$C$48,$B$4)</f>
        <v>0</v>
      </c>
      <c r="D4" s="23">
        <f>SUMIFS($I$28:$I$48,$C$28:$C$48,$B$4)</f>
        <v>0</v>
      </c>
      <c r="E4" s="23">
        <f>SUMIFS($J$28:$J$48,$C$28:$C$48,$B$4)</f>
        <v>0</v>
      </c>
      <c r="F4" s="22"/>
      <c r="G4" s="22"/>
      <c r="H4" s="22"/>
      <c r="I4" s="23"/>
      <c r="J4" s="56">
        <f>SUM(J1:J2)</f>
        <v>0</v>
      </c>
      <c r="K4" s="56">
        <f>SUM(K1:K2)</f>
        <v>0</v>
      </c>
      <c r="L4" s="56">
        <f>SUM(L1:L2)</f>
        <v>0</v>
      </c>
    </row>
    <row r="5" spans="1:14" ht="17.100000000000001" hidden="1" customHeight="1">
      <c r="A5" s="17">
        <v>4</v>
      </c>
      <c r="B5" s="20" t="s">
        <v>53</v>
      </c>
      <c r="C5" s="23">
        <f>SUMIFS($F$28:$F$48,$C$28:$C$48,$B$5)</f>
        <v>0</v>
      </c>
      <c r="D5" s="23">
        <f>SUMIFS($I$28:$I$48,$C$28:$C$48,$B$5)</f>
        <v>0</v>
      </c>
      <c r="E5" s="23">
        <f>SUMIFS($J$28:$J$48,$C$28:$C$48,$B$5)</f>
        <v>0</v>
      </c>
      <c r="F5" s="22"/>
      <c r="G5" s="22"/>
      <c r="H5" s="22"/>
      <c r="I5" s="24" t="s">
        <v>69</v>
      </c>
      <c r="J5" s="20" t="b">
        <f>J4=C10</f>
        <v>1</v>
      </c>
      <c r="K5" s="20" t="b">
        <f>K4=D10</f>
        <v>1</v>
      </c>
      <c r="L5" s="20" t="b">
        <f>L4=E10</f>
        <v>1</v>
      </c>
    </row>
    <row r="6" spans="1:14" ht="17.100000000000001" hidden="1" customHeight="1">
      <c r="A6" s="17">
        <v>5</v>
      </c>
      <c r="B6" s="20" t="s">
        <v>3</v>
      </c>
      <c r="C6" s="23">
        <f>SUMIFS($F$28:$F$48,$C$28:$C$48,$B$6)</f>
        <v>0</v>
      </c>
      <c r="D6" s="23">
        <f>SUMIFS($I$28:$I$48,$C$28:$C$48,$B$6)</f>
        <v>0</v>
      </c>
      <c r="E6" s="23">
        <f>SUMIFS($J$28:$J$48,$C$28:$C$48,$B$6)</f>
        <v>0</v>
      </c>
      <c r="F6" s="22"/>
      <c r="G6" s="22"/>
      <c r="H6" s="22"/>
      <c r="I6" s="17" t="s">
        <v>70</v>
      </c>
      <c r="J6" s="25">
        <f>SUMIFS($F$28:$F$48,$D$28:$D$48,$F$1)</f>
        <v>0</v>
      </c>
      <c r="K6" s="25">
        <f>SUMIFS($I$28:$I$48,$D$28:$D$48,$F$1)</f>
        <v>0</v>
      </c>
      <c r="L6" s="17">
        <f>SUMIFS($J$28:$J$48,$D$28:$D$48,$F$1)</f>
        <v>0</v>
      </c>
      <c r="M6" s="26">
        <f>K6+K7</f>
        <v>0</v>
      </c>
      <c r="N6" s="17" t="b">
        <f>M6=I27</f>
        <v>1</v>
      </c>
    </row>
    <row r="7" spans="1:14" ht="17.100000000000001" hidden="1" customHeight="1">
      <c r="A7" s="17">
        <v>6</v>
      </c>
      <c r="B7" s="20" t="s">
        <v>4</v>
      </c>
      <c r="C7" s="23">
        <f>SUMIFS($F$28:$F$48,$C$28:$C$48,$B$7)</f>
        <v>0</v>
      </c>
      <c r="D7" s="23">
        <f>SUMIFS($I$28:$I$48,$C$28:$C$48,$B$7)</f>
        <v>0</v>
      </c>
      <c r="E7" s="23">
        <f>SUMIFS($J$28:$J$48,$C$28:$C$48,$B$7)</f>
        <v>0</v>
      </c>
      <c r="F7" s="22"/>
      <c r="G7" s="22"/>
      <c r="H7" s="22"/>
      <c r="I7" s="17" t="s">
        <v>71</v>
      </c>
      <c r="J7" s="25"/>
      <c r="K7" s="25"/>
      <c r="L7" s="196"/>
      <c r="M7" s="26">
        <f>J6+J7</f>
        <v>0</v>
      </c>
      <c r="N7" s="17" t="b">
        <f>M7=F27</f>
        <v>1</v>
      </c>
    </row>
    <row r="8" spans="1:14" ht="17.100000000000001" hidden="1" customHeight="1">
      <c r="A8" s="17">
        <v>7</v>
      </c>
      <c r="B8" s="20" t="s">
        <v>65</v>
      </c>
      <c r="C8" s="23">
        <f>SUMIFS($F$28:$F$48,$C$28:$C$48,$B$8)</f>
        <v>0</v>
      </c>
      <c r="D8" s="23">
        <f>SUMIFS($I$28:$I$48,$C$28:$C$48,$B$8)</f>
        <v>0</v>
      </c>
      <c r="E8" s="23">
        <f>SUMIFS($J$28:$J$48,$C$28:$C$48,$B$8)</f>
        <v>0</v>
      </c>
      <c r="F8" s="22"/>
      <c r="G8" s="22"/>
      <c r="H8" s="22"/>
      <c r="I8" s="27" t="s">
        <v>72</v>
      </c>
      <c r="J8" s="25">
        <f>SUMIFS($F$28:$F$48,$C$28:$C$48,$B$5)</f>
        <v>0</v>
      </c>
      <c r="K8" s="25">
        <f>SUMIFS($I$28:$I$48,$C$28:$C$48,$B$5)</f>
        <v>0</v>
      </c>
      <c r="L8" s="17">
        <f>SUMIFS($J$28:$J$48,$C$28:$C$48,$B$5)</f>
        <v>0</v>
      </c>
    </row>
    <row r="9" spans="1:14" ht="17.100000000000001" hidden="1" customHeight="1">
      <c r="B9" s="20"/>
      <c r="C9" s="23">
        <f>SUMIFS($F$28:$F$48,$C$28:$C$48,$B$9)</f>
        <v>0</v>
      </c>
      <c r="D9" s="23">
        <f>SUMIFS($I$28:$I$48,$C$28:$C$48,$B$9)</f>
        <v>0</v>
      </c>
      <c r="E9" s="23">
        <f>SUMIFS($J$28:$J$48,$C$28:$C$48,$B$9)</f>
        <v>0</v>
      </c>
      <c r="F9" s="22"/>
      <c r="G9" s="22"/>
      <c r="H9" s="22"/>
      <c r="I9" s="20" t="s">
        <v>5</v>
      </c>
      <c r="J9" s="25">
        <f>SUMIFS($F$28:$F$48,$C$28:$C$48,$B$2)+SUMIFS($F$28:$F$48,$C$28:$C$48,$B$3)</f>
        <v>0</v>
      </c>
      <c r="K9" s="25">
        <f>SUMIFS($I$28:$I$48,$C$28:$C$48,$B$2)+SUMIFS($I$28:$I$48,$C$28:$C$48,$B$3)</f>
        <v>0</v>
      </c>
      <c r="L9" s="26">
        <f>SUMIFS($J$28:$J$48,$C$28:$C$48,$B$2)+SUMIFS($J$28:$J$48,$C$28:$C$48,$B$3)</f>
        <v>0</v>
      </c>
    </row>
    <row r="10" spans="1:14" ht="17.100000000000001" hidden="1" customHeight="1">
      <c r="B10" s="20"/>
      <c r="C10" s="60">
        <f>SUM(C2:C9)</f>
        <v>0</v>
      </c>
      <c r="D10" s="60">
        <f t="shared" ref="D10:E10" si="0">SUM(D2:D9)</f>
        <v>0</v>
      </c>
      <c r="E10" s="60">
        <f t="shared" si="0"/>
        <v>0</v>
      </c>
      <c r="F10" s="20"/>
      <c r="G10" s="20"/>
      <c r="H10" s="20"/>
    </row>
    <row r="11" spans="1:14" ht="17.100000000000001" hidden="1" customHeight="1">
      <c r="B11" s="20"/>
      <c r="C11" s="22"/>
      <c r="D11" s="22"/>
      <c r="E11" s="22"/>
      <c r="F11" s="20"/>
      <c r="G11" s="20"/>
      <c r="H11" s="20"/>
    </row>
    <row r="12" spans="1:14" ht="17.100000000000001" hidden="1" customHeight="1">
      <c r="B12" s="28"/>
      <c r="C12" s="28"/>
      <c r="D12" s="28"/>
      <c r="E12" s="28"/>
      <c r="F12" s="28"/>
      <c r="G12" s="28"/>
      <c r="H12" s="28"/>
    </row>
    <row r="13" spans="1:14" ht="17.100000000000001" hidden="1" customHeight="1"/>
    <row r="14" spans="1:14" ht="17.100000000000001" hidden="1" customHeight="1"/>
    <row r="15" spans="1:14" ht="39" customHeight="1">
      <c r="A15" s="29" t="s">
        <v>83</v>
      </c>
    </row>
    <row r="16" spans="1:14" s="30" customFormat="1" ht="23.25">
      <c r="A16" s="55" t="s">
        <v>139</v>
      </c>
      <c r="C16" s="31"/>
      <c r="D16" s="31"/>
      <c r="E16" s="31"/>
      <c r="F16" s="32"/>
      <c r="G16" s="32"/>
      <c r="H16" s="32"/>
      <c r="I16" s="33"/>
    </row>
    <row r="17" spans="1:14" s="30" customFormat="1" ht="23.25">
      <c r="A17" s="55"/>
      <c r="C17" s="31"/>
      <c r="D17" s="31"/>
      <c r="E17" s="31"/>
      <c r="F17" s="32"/>
      <c r="G17" s="32"/>
      <c r="H17" s="32"/>
      <c r="I17" s="33"/>
    </row>
    <row r="18" spans="1:14" s="30" customFormat="1" ht="30" customHeight="1">
      <c r="A18" s="187" t="s">
        <v>151</v>
      </c>
      <c r="C18" s="31"/>
      <c r="D18" s="31"/>
      <c r="E18" s="31"/>
      <c r="F18" s="32"/>
      <c r="G18" s="32"/>
      <c r="H18" s="32"/>
      <c r="I18" s="33"/>
    </row>
    <row r="19" spans="1:14" s="30" customFormat="1" ht="23.25">
      <c r="A19" s="188" t="s">
        <v>148</v>
      </c>
      <c r="B19" s="187"/>
      <c r="C19" s="31"/>
      <c r="D19" s="31"/>
      <c r="E19" s="31"/>
      <c r="F19" s="32"/>
      <c r="G19" s="32"/>
      <c r="H19" s="32"/>
      <c r="I19" s="33"/>
    </row>
    <row r="20" spans="1:14" s="30" customFormat="1" ht="23.25">
      <c r="A20" s="20" t="s">
        <v>147</v>
      </c>
      <c r="C20" s="31"/>
      <c r="D20" s="31"/>
      <c r="E20" s="31"/>
      <c r="F20" s="32"/>
      <c r="G20" s="32"/>
      <c r="H20" s="32"/>
      <c r="I20" s="33"/>
    </row>
    <row r="21" spans="1:14" s="30" customFormat="1" ht="23.25">
      <c r="A21" s="20" t="s">
        <v>145</v>
      </c>
      <c r="C21" s="31"/>
      <c r="D21" s="31"/>
      <c r="E21" s="31"/>
      <c r="F21" s="32"/>
      <c r="G21" s="32"/>
      <c r="H21" s="32"/>
      <c r="I21" s="33"/>
    </row>
    <row r="22" spans="1:14" s="30" customFormat="1" ht="23.25">
      <c r="A22" s="20" t="s">
        <v>146</v>
      </c>
      <c r="C22" s="31"/>
      <c r="D22" s="31"/>
      <c r="E22" s="31"/>
      <c r="F22" s="32"/>
      <c r="G22" s="32"/>
      <c r="H22" s="32"/>
      <c r="I22" s="33"/>
    </row>
    <row r="23" spans="1:14" s="30" customFormat="1" ht="23.25">
      <c r="A23" s="20" t="s">
        <v>149</v>
      </c>
      <c r="C23" s="31"/>
      <c r="D23" s="31"/>
      <c r="E23" s="31"/>
      <c r="F23" s="32"/>
      <c r="G23" s="32"/>
      <c r="H23" s="32"/>
      <c r="I23" s="33"/>
    </row>
    <row r="24" spans="1:14" s="30" customFormat="1" ht="23.25">
      <c r="A24" s="185" t="s">
        <v>159</v>
      </c>
      <c r="B24" s="184"/>
      <c r="C24" s="31"/>
      <c r="D24" s="31"/>
      <c r="E24" s="31"/>
      <c r="F24" s="32"/>
      <c r="G24" s="32"/>
      <c r="H24" s="32"/>
      <c r="I24" s="33"/>
    </row>
    <row r="25" spans="1:14">
      <c r="F25" s="59" t="b">
        <f>C10=F27</f>
        <v>1</v>
      </c>
      <c r="G25" s="59"/>
      <c r="H25" s="59"/>
      <c r="I25" s="59" t="b">
        <f>D10=I27</f>
        <v>1</v>
      </c>
      <c r="J25" s="59" t="b">
        <f>E10=J27</f>
        <v>1</v>
      </c>
      <c r="K25" s="34"/>
    </row>
    <row r="26" spans="1:14" s="41" customFormat="1" ht="113.1" customHeight="1">
      <c r="A26" s="35" t="s">
        <v>54</v>
      </c>
      <c r="B26" s="36" t="s">
        <v>12</v>
      </c>
      <c r="C26" s="37" t="s">
        <v>56</v>
      </c>
      <c r="D26" s="37" t="s">
        <v>141</v>
      </c>
      <c r="E26" s="37" t="s">
        <v>59</v>
      </c>
      <c r="F26" s="38" t="s">
        <v>22</v>
      </c>
      <c r="G26" s="183" t="s">
        <v>144</v>
      </c>
      <c r="H26" s="183" t="s">
        <v>150</v>
      </c>
      <c r="I26" s="38" t="s">
        <v>25</v>
      </c>
      <c r="J26" s="38" t="s">
        <v>11</v>
      </c>
      <c r="K26" s="36" t="s">
        <v>13</v>
      </c>
      <c r="L26" s="36" t="s">
        <v>14</v>
      </c>
      <c r="M26" s="39" t="s">
        <v>67</v>
      </c>
      <c r="N26" s="40" t="s">
        <v>47</v>
      </c>
    </row>
    <row r="27" spans="1:14" s="48" customFormat="1" ht="45" customHeight="1">
      <c r="A27" s="42"/>
      <c r="B27" s="43"/>
      <c r="C27" s="44"/>
      <c r="D27" s="44"/>
      <c r="E27" s="45" t="str">
        <f>IF(Tabela145678[[#This Row],[Czy wydatek wynika art. 47 GBER]]="","")</f>
        <v/>
      </c>
      <c r="F27" s="1">
        <f>SUM(F28:F52)</f>
        <v>0</v>
      </c>
      <c r="G27" s="1">
        <f t="shared" ref="G27:I27" si="1">SUM(G28:G52)</f>
        <v>0</v>
      </c>
      <c r="H27" s="1">
        <f t="shared" si="1"/>
        <v>0</v>
      </c>
      <c r="I27" s="1">
        <f t="shared" si="1"/>
        <v>0</v>
      </c>
      <c r="J27" s="1">
        <f>SUM(J28:J52)</f>
        <v>0</v>
      </c>
      <c r="K27" s="43"/>
      <c r="L27" s="43"/>
      <c r="M27" s="46"/>
      <c r="N27" s="47"/>
    </row>
    <row r="28" spans="1:14">
      <c r="A28" s="49" t="s">
        <v>111</v>
      </c>
      <c r="B28" s="2"/>
      <c r="C28" s="14"/>
      <c r="D28" s="14"/>
      <c r="E28" s="16" t="str">
        <f>IF(Tabela145678[[#This Row],[Czy wydatek wynika art. 47 GBER]]="","",IF(Tabela145678[[#This Row],[Czy wydatek wynika art. 47 GBER]]=$F$2,$I$2,$I$1))</f>
        <v/>
      </c>
      <c r="F28" s="13"/>
      <c r="G28" s="13"/>
      <c r="H28" s="13"/>
      <c r="I28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28" s="4" t="str">
        <f>IF(Tabela145678[[#This Row],[Wydatki kwalifikowalne ]]="","",ROUND(Tabela145678[[#This Row],[Wydatki kwalifikowalne ]]*Tabela145678[[#This Row],[Poziom dofinansowania]],2))</f>
        <v/>
      </c>
      <c r="K28" s="5"/>
      <c r="L28" s="5"/>
      <c r="M28" s="6"/>
      <c r="N28" s="5"/>
    </row>
    <row r="29" spans="1:14">
      <c r="A29" s="49" t="s">
        <v>112</v>
      </c>
      <c r="B29" s="2"/>
      <c r="C29" s="14"/>
      <c r="D29" s="14"/>
      <c r="E29" s="16" t="str">
        <f>IF(Tabela145678[[#This Row],[Czy wydatek wynika art. 47 GBER]]="","",IF(Tabela145678[[#This Row],[Czy wydatek wynika art. 47 GBER]]=$F$2,$I$2,$I$1))</f>
        <v/>
      </c>
      <c r="F29" s="13"/>
      <c r="G29" s="13"/>
      <c r="H29" s="13"/>
      <c r="I29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29" s="4" t="str">
        <f>IF(Tabela145678[[#This Row],[Wydatki kwalifikowalne ]]="","",ROUND(Tabela145678[[#This Row],[Wydatki kwalifikowalne ]]*Tabela145678[[#This Row],[Poziom dofinansowania]],2))</f>
        <v/>
      </c>
      <c r="K29" s="5"/>
      <c r="L29" s="5"/>
      <c r="M29" s="6"/>
      <c r="N29" s="5"/>
    </row>
    <row r="30" spans="1:14">
      <c r="A30" s="49" t="s">
        <v>113</v>
      </c>
      <c r="B30" s="2"/>
      <c r="C30" s="14"/>
      <c r="D30" s="14"/>
      <c r="E30" s="16" t="str">
        <f>IF(Tabela145678[[#This Row],[Czy wydatek wynika art. 47 GBER]]="","",IF(Tabela145678[[#This Row],[Czy wydatek wynika art. 47 GBER]]=$F$2,$I$2,$I$1))</f>
        <v/>
      </c>
      <c r="F30" s="13"/>
      <c r="G30" s="13"/>
      <c r="H30" s="13"/>
      <c r="I30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0" s="4" t="str">
        <f>IF(Tabela145678[[#This Row],[Wydatki kwalifikowalne ]]="","",ROUND(Tabela145678[[#This Row],[Wydatki kwalifikowalne ]]*Tabela145678[[#This Row],[Poziom dofinansowania]],2))</f>
        <v/>
      </c>
      <c r="K30" s="5"/>
      <c r="L30" s="5"/>
      <c r="M30" s="6"/>
      <c r="N30" s="5"/>
    </row>
    <row r="31" spans="1:14">
      <c r="A31" s="49" t="s">
        <v>114</v>
      </c>
      <c r="B31" s="2"/>
      <c r="C31" s="14"/>
      <c r="D31" s="14"/>
      <c r="E31" s="16" t="str">
        <f>IF(Tabela145678[[#This Row],[Czy wydatek wynika art. 47 GBER]]="","",IF(Tabela145678[[#This Row],[Czy wydatek wynika art. 47 GBER]]=$F$2,$I$2,$I$1))</f>
        <v/>
      </c>
      <c r="F31" s="13"/>
      <c r="G31" s="13"/>
      <c r="H31" s="13"/>
      <c r="I31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1" s="4" t="str">
        <f>IF(Tabela145678[[#This Row],[Wydatki kwalifikowalne ]]="","",ROUND(Tabela145678[[#This Row],[Wydatki kwalifikowalne ]]*Tabela145678[[#This Row],[Poziom dofinansowania]],2))</f>
        <v/>
      </c>
      <c r="K31" s="5"/>
      <c r="L31" s="5"/>
      <c r="M31" s="6"/>
      <c r="N31" s="5"/>
    </row>
    <row r="32" spans="1:14">
      <c r="A32" s="49" t="s">
        <v>115</v>
      </c>
      <c r="B32" s="2"/>
      <c r="C32" s="14"/>
      <c r="D32" s="14"/>
      <c r="E32" s="16" t="str">
        <f>IF(Tabela145678[[#This Row],[Czy wydatek wynika art. 47 GBER]]="","",IF(Tabela145678[[#This Row],[Czy wydatek wynika art. 47 GBER]]=$F$2,$I$2,$I$1))</f>
        <v/>
      </c>
      <c r="F32" s="13"/>
      <c r="G32" s="13"/>
      <c r="H32" s="13"/>
      <c r="I32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2" s="4" t="str">
        <f>IF(Tabela145678[[#This Row],[Wydatki kwalifikowalne ]]="","",ROUND(Tabela145678[[#This Row],[Wydatki kwalifikowalne ]]*Tabela145678[[#This Row],[Poziom dofinansowania]],2))</f>
        <v/>
      </c>
      <c r="K32" s="5"/>
      <c r="L32" s="5"/>
      <c r="M32" s="6"/>
      <c r="N32" s="5"/>
    </row>
    <row r="33" spans="1:14">
      <c r="A33" s="49" t="s">
        <v>116</v>
      </c>
      <c r="B33" s="2"/>
      <c r="C33" s="14"/>
      <c r="D33" s="14"/>
      <c r="E33" s="16" t="str">
        <f>IF(Tabela145678[[#This Row],[Czy wydatek wynika art. 47 GBER]]="","",IF(Tabela145678[[#This Row],[Czy wydatek wynika art. 47 GBER]]=$F$2,$I$2,$I$1))</f>
        <v/>
      </c>
      <c r="F33" s="13"/>
      <c r="G33" s="13"/>
      <c r="H33" s="13"/>
      <c r="I33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3" s="4" t="str">
        <f>IF(Tabela145678[[#This Row],[Wydatki kwalifikowalne ]]="","",ROUND(Tabela145678[[#This Row],[Wydatki kwalifikowalne ]]*Tabela145678[[#This Row],[Poziom dofinansowania]],2))</f>
        <v/>
      </c>
      <c r="K33" s="5"/>
      <c r="L33" s="5"/>
      <c r="M33" s="6"/>
      <c r="N33" s="5"/>
    </row>
    <row r="34" spans="1:14">
      <c r="A34" s="49" t="s">
        <v>117</v>
      </c>
      <c r="B34" s="2"/>
      <c r="C34" s="14"/>
      <c r="D34" s="14"/>
      <c r="E34" s="16" t="str">
        <f>IF(Tabela145678[[#This Row],[Czy wydatek wynika art. 47 GBER]]="","",IF(Tabela145678[[#This Row],[Czy wydatek wynika art. 47 GBER]]=$F$2,$I$2,$I$1))</f>
        <v/>
      </c>
      <c r="F34" s="13"/>
      <c r="G34" s="13"/>
      <c r="H34" s="13"/>
      <c r="I34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4" s="4" t="str">
        <f>IF(Tabela145678[[#This Row],[Wydatki kwalifikowalne ]]="","",ROUND(Tabela145678[[#This Row],[Wydatki kwalifikowalne ]]*Tabela145678[[#This Row],[Poziom dofinansowania]],2))</f>
        <v/>
      </c>
      <c r="K34" s="5"/>
      <c r="L34" s="5"/>
      <c r="M34" s="6"/>
      <c r="N34" s="5"/>
    </row>
    <row r="35" spans="1:14">
      <c r="A35" s="49" t="s">
        <v>118</v>
      </c>
      <c r="B35" s="2"/>
      <c r="C35" s="14"/>
      <c r="D35" s="14"/>
      <c r="E35" s="16" t="str">
        <f>IF(Tabela145678[[#This Row],[Czy wydatek wynika art. 47 GBER]]="","",IF(Tabela145678[[#This Row],[Czy wydatek wynika art. 47 GBER]]=$F$2,$I$2,$I$1))</f>
        <v/>
      </c>
      <c r="F35" s="13"/>
      <c r="G35" s="13"/>
      <c r="H35" s="13"/>
      <c r="I35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5" s="4" t="str">
        <f>IF(Tabela145678[[#This Row],[Wydatki kwalifikowalne ]]="","",ROUND(Tabela145678[[#This Row],[Wydatki kwalifikowalne ]]*Tabela145678[[#This Row],[Poziom dofinansowania]],2))</f>
        <v/>
      </c>
      <c r="K35" s="5"/>
      <c r="L35" s="5"/>
      <c r="M35" s="6"/>
      <c r="N35" s="5"/>
    </row>
    <row r="36" spans="1:14">
      <c r="A36" s="49" t="s">
        <v>119</v>
      </c>
      <c r="B36" s="2"/>
      <c r="C36" s="14"/>
      <c r="D36" s="14"/>
      <c r="E36" s="16" t="str">
        <f>IF(Tabela145678[[#This Row],[Czy wydatek wynika art. 47 GBER]]="","",IF(Tabela145678[[#This Row],[Czy wydatek wynika art. 47 GBER]]=$F$2,$I$2,$I$1))</f>
        <v/>
      </c>
      <c r="F36" s="3"/>
      <c r="G36" s="3"/>
      <c r="H36" s="3"/>
      <c r="I36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6" s="4" t="str">
        <f>IF(Tabela145678[[#This Row],[Wydatki kwalifikowalne ]]="","",ROUND(Tabela145678[[#This Row],[Wydatki kwalifikowalne ]]*Tabela145678[[#This Row],[Poziom dofinansowania]],2))</f>
        <v/>
      </c>
      <c r="K36" s="5"/>
      <c r="L36" s="5"/>
      <c r="M36" s="6"/>
      <c r="N36" s="5"/>
    </row>
    <row r="37" spans="1:14">
      <c r="A37" s="49" t="s">
        <v>120</v>
      </c>
      <c r="B37" s="2"/>
      <c r="C37" s="14"/>
      <c r="D37" s="14"/>
      <c r="E37" s="16" t="str">
        <f>IF(Tabela145678[[#This Row],[Czy wydatek wynika art. 47 GBER]]="","",IF(Tabela145678[[#This Row],[Czy wydatek wynika art. 47 GBER]]=$F$2,$I$2,$I$1))</f>
        <v/>
      </c>
      <c r="F37" s="3"/>
      <c r="G37" s="3"/>
      <c r="H37" s="3"/>
      <c r="I37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7" s="4" t="str">
        <f>IF(Tabela145678[[#This Row],[Wydatki kwalifikowalne ]]="","",ROUND(Tabela145678[[#This Row],[Wydatki kwalifikowalne ]]*Tabela145678[[#This Row],[Poziom dofinansowania]],2))</f>
        <v/>
      </c>
      <c r="K37" s="5"/>
      <c r="L37" s="5"/>
      <c r="M37" s="6"/>
      <c r="N37" s="5"/>
    </row>
    <row r="38" spans="1:14">
      <c r="A38" s="49" t="s">
        <v>121</v>
      </c>
      <c r="B38" s="2"/>
      <c r="C38" s="14"/>
      <c r="D38" s="14"/>
      <c r="E38" s="16" t="str">
        <f>IF(Tabela145678[[#This Row],[Czy wydatek wynika art. 47 GBER]]="","",IF(Tabela145678[[#This Row],[Czy wydatek wynika art. 47 GBER]]=$F$2,$I$2,$I$1))</f>
        <v/>
      </c>
      <c r="F38" s="3"/>
      <c r="G38" s="3"/>
      <c r="H38" s="3"/>
      <c r="I38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8" s="4" t="str">
        <f>IF(Tabela145678[[#This Row],[Wydatki kwalifikowalne ]]="","",ROUND(Tabela145678[[#This Row],[Wydatki kwalifikowalne ]]*Tabela145678[[#This Row],[Poziom dofinansowania]],2))</f>
        <v/>
      </c>
      <c r="K38" s="5"/>
      <c r="L38" s="5"/>
      <c r="M38" s="6"/>
      <c r="N38" s="5"/>
    </row>
    <row r="39" spans="1:14">
      <c r="A39" s="49" t="s">
        <v>122</v>
      </c>
      <c r="B39" s="2"/>
      <c r="C39" s="14"/>
      <c r="D39" s="14"/>
      <c r="E39" s="16" t="str">
        <f>IF(Tabela145678[[#This Row],[Czy wydatek wynika art. 47 GBER]]="","",IF(Tabela145678[[#This Row],[Czy wydatek wynika art. 47 GBER]]=$F$2,$I$2,$I$1))</f>
        <v/>
      </c>
      <c r="F39" s="3"/>
      <c r="G39" s="3"/>
      <c r="H39" s="3"/>
      <c r="I39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39" s="4" t="str">
        <f>IF(Tabela145678[[#This Row],[Wydatki kwalifikowalne ]]="","",ROUND(Tabela145678[[#This Row],[Wydatki kwalifikowalne ]]*Tabela145678[[#This Row],[Poziom dofinansowania]],2))</f>
        <v/>
      </c>
      <c r="K39" s="5"/>
      <c r="L39" s="5"/>
      <c r="M39" s="6"/>
      <c r="N39" s="5"/>
    </row>
    <row r="40" spans="1:14">
      <c r="A40" s="49" t="s">
        <v>123</v>
      </c>
      <c r="B40" s="2"/>
      <c r="C40" s="14"/>
      <c r="D40" s="14"/>
      <c r="E40" s="16" t="str">
        <f>IF(Tabela145678[[#This Row],[Czy wydatek wynika art. 47 GBER]]="","",IF(Tabela145678[[#This Row],[Czy wydatek wynika art. 47 GBER]]=$F$2,$I$2,$I$1))</f>
        <v/>
      </c>
      <c r="F40" s="3"/>
      <c r="G40" s="3"/>
      <c r="H40" s="3"/>
      <c r="I40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0" s="4" t="str">
        <f>IF(Tabela145678[[#This Row],[Wydatki kwalifikowalne ]]="","",ROUND(Tabela145678[[#This Row],[Wydatki kwalifikowalne ]]*Tabela145678[[#This Row],[Poziom dofinansowania]],2))</f>
        <v/>
      </c>
      <c r="K40" s="5"/>
      <c r="L40" s="5"/>
      <c r="M40" s="6"/>
      <c r="N40" s="5"/>
    </row>
    <row r="41" spans="1:14">
      <c r="A41" s="49" t="s">
        <v>124</v>
      </c>
      <c r="B41" s="2"/>
      <c r="C41" s="14"/>
      <c r="D41" s="14"/>
      <c r="E41" s="16" t="str">
        <f>IF(Tabela145678[[#This Row],[Czy wydatek wynika art. 47 GBER]]="","",IF(Tabela145678[[#This Row],[Czy wydatek wynika art. 47 GBER]]=$F$2,$I$2,$I$1))</f>
        <v/>
      </c>
      <c r="F41" s="3"/>
      <c r="G41" s="3"/>
      <c r="H41" s="3"/>
      <c r="I41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1" s="4" t="str">
        <f>IF(Tabela145678[[#This Row],[Wydatki kwalifikowalne ]]="","",ROUND(Tabela145678[[#This Row],[Wydatki kwalifikowalne ]]*Tabela145678[[#This Row],[Poziom dofinansowania]],2))</f>
        <v/>
      </c>
      <c r="K41" s="5"/>
      <c r="L41" s="5"/>
      <c r="M41" s="6"/>
      <c r="N41" s="5"/>
    </row>
    <row r="42" spans="1:14">
      <c r="A42" s="49" t="s">
        <v>125</v>
      </c>
      <c r="B42" s="2"/>
      <c r="C42" s="14"/>
      <c r="D42" s="14"/>
      <c r="E42" s="16" t="str">
        <f>IF(Tabela145678[[#This Row],[Czy wydatek wynika art. 47 GBER]]="","",IF(Tabela145678[[#This Row],[Czy wydatek wynika art. 47 GBER]]=$F$2,$I$2,$I$1))</f>
        <v/>
      </c>
      <c r="F42" s="12"/>
      <c r="G42" s="12"/>
      <c r="H42" s="12"/>
      <c r="I42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2" s="4" t="str">
        <f>IF(Tabela145678[[#This Row],[Wydatki kwalifikowalne ]]="","",ROUND(Tabela145678[[#This Row],[Wydatki kwalifikowalne ]]*Tabela145678[[#This Row],[Poziom dofinansowania]],2))</f>
        <v/>
      </c>
      <c r="K42" s="5"/>
      <c r="L42" s="5"/>
      <c r="M42" s="6"/>
      <c r="N42" s="5"/>
    </row>
    <row r="43" spans="1:14">
      <c r="A43" s="49" t="s">
        <v>126</v>
      </c>
      <c r="B43" s="2"/>
      <c r="C43" s="14"/>
      <c r="D43" s="14"/>
      <c r="E43" s="16" t="str">
        <f>IF(Tabela145678[[#This Row],[Czy wydatek wynika art. 47 GBER]]="","",IF(Tabela145678[[#This Row],[Czy wydatek wynika art. 47 GBER]]=$F$2,$I$2,$I$1))</f>
        <v/>
      </c>
      <c r="F43" s="3"/>
      <c r="G43" s="3"/>
      <c r="H43" s="3"/>
      <c r="I43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3" s="4" t="str">
        <f>IF(Tabela145678[[#This Row],[Wydatki kwalifikowalne ]]="","",ROUND(Tabela145678[[#This Row],[Wydatki kwalifikowalne ]]*Tabela145678[[#This Row],[Poziom dofinansowania]],2))</f>
        <v/>
      </c>
      <c r="K43" s="5"/>
      <c r="L43" s="5"/>
      <c r="M43" s="6"/>
      <c r="N43" s="5"/>
    </row>
    <row r="44" spans="1:14">
      <c r="A44" s="49" t="s">
        <v>127</v>
      </c>
      <c r="B44" s="2"/>
      <c r="C44" s="14"/>
      <c r="D44" s="14"/>
      <c r="E44" s="16" t="str">
        <f>IF(Tabela145678[[#This Row],[Czy wydatek wynika art. 47 GBER]]="","",IF(Tabela145678[[#This Row],[Czy wydatek wynika art. 47 GBER]]=$F$2,$I$2,$I$1))</f>
        <v/>
      </c>
      <c r="F44" s="3"/>
      <c r="G44" s="3"/>
      <c r="H44" s="3"/>
      <c r="I44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4" s="4" t="str">
        <f>IF(Tabela145678[[#This Row],[Wydatki kwalifikowalne ]]="","",ROUND(Tabela145678[[#This Row],[Wydatki kwalifikowalne ]]*Tabela145678[[#This Row],[Poziom dofinansowania]],2))</f>
        <v/>
      </c>
      <c r="K44" s="5"/>
      <c r="L44" s="5"/>
      <c r="M44" s="6"/>
      <c r="N44" s="5"/>
    </row>
    <row r="45" spans="1:14">
      <c r="A45" s="49" t="s">
        <v>128</v>
      </c>
      <c r="B45" s="2"/>
      <c r="C45" s="14"/>
      <c r="D45" s="14"/>
      <c r="E45" s="16" t="str">
        <f>IF(Tabela145678[[#This Row],[Czy wydatek wynika art. 47 GBER]]="","",IF(Tabela145678[[#This Row],[Czy wydatek wynika art. 47 GBER]]=$F$2,$I$2,$I$1))</f>
        <v/>
      </c>
      <c r="F45" s="3"/>
      <c r="G45" s="3"/>
      <c r="H45" s="3"/>
      <c r="I45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5" s="4" t="str">
        <f>IF(Tabela145678[[#This Row],[Wydatki kwalifikowalne ]]="","",ROUND(Tabela145678[[#This Row],[Wydatki kwalifikowalne ]]*Tabela145678[[#This Row],[Poziom dofinansowania]],2))</f>
        <v/>
      </c>
      <c r="K45" s="5"/>
      <c r="L45" s="5"/>
      <c r="M45" s="6"/>
      <c r="N45" s="5"/>
    </row>
    <row r="46" spans="1:14">
      <c r="A46" s="49" t="s">
        <v>129</v>
      </c>
      <c r="B46" s="2"/>
      <c r="C46" s="14"/>
      <c r="D46" s="14"/>
      <c r="E46" s="16" t="str">
        <f>IF(Tabela145678[[#This Row],[Czy wydatek wynika art. 47 GBER]]="","",IF(Tabela145678[[#This Row],[Czy wydatek wynika art. 47 GBER]]=$F$2,$I$2,$I$1))</f>
        <v/>
      </c>
      <c r="F46" s="3"/>
      <c r="G46" s="3"/>
      <c r="H46" s="3"/>
      <c r="I46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6" s="4" t="str">
        <f>IF(Tabela145678[[#This Row],[Wydatki kwalifikowalne ]]="","",ROUND(Tabela145678[[#This Row],[Wydatki kwalifikowalne ]]*Tabela145678[[#This Row],[Poziom dofinansowania]],2))</f>
        <v/>
      </c>
      <c r="K46" s="5"/>
      <c r="L46" s="5"/>
      <c r="M46" s="6"/>
      <c r="N46" s="5"/>
    </row>
    <row r="47" spans="1:14">
      <c r="A47" s="49" t="s">
        <v>130</v>
      </c>
      <c r="B47" s="2"/>
      <c r="C47" s="14"/>
      <c r="D47" s="14"/>
      <c r="E47" s="16" t="str">
        <f>IF(Tabela145678[[#This Row],[Czy wydatek wynika art. 47 GBER]]="","",IF(Tabela145678[[#This Row],[Czy wydatek wynika art. 47 GBER]]=$F$2,$I$2,$I$1))</f>
        <v/>
      </c>
      <c r="F47" s="3"/>
      <c r="G47" s="3"/>
      <c r="H47" s="3"/>
      <c r="I47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7" s="4" t="str">
        <f>IF(Tabela145678[[#This Row],[Wydatki kwalifikowalne ]]="","",ROUND(Tabela145678[[#This Row],[Wydatki kwalifikowalne ]]*Tabela145678[[#This Row],[Poziom dofinansowania]],2))</f>
        <v/>
      </c>
      <c r="K47" s="5"/>
      <c r="L47" s="5"/>
      <c r="M47" s="6"/>
      <c r="N47" s="5"/>
    </row>
    <row r="48" spans="1:14">
      <c r="A48" s="49" t="s">
        <v>131</v>
      </c>
      <c r="B48" s="7"/>
      <c r="C48" s="14"/>
      <c r="D48" s="15"/>
      <c r="E48" s="16" t="str">
        <f>IF(Tabela145678[[#This Row],[Czy wydatek wynika art. 47 GBER]]="","",IF(Tabela145678[[#This Row],[Czy wydatek wynika art. 47 GBER]]=$F$2,$I$2,$I$1))</f>
        <v/>
      </c>
      <c r="F48" s="8"/>
      <c r="G48" s="8"/>
      <c r="H48" s="8"/>
      <c r="I48" s="186" t="str">
        <f>IF(Tabela145678[[#This Row],[Wydatki potencjalnie kwalifikowalne]]="","",Tabela145678[[#This Row],[Wydatki potencjalnie kwalifikowalne]]-Tabela145678[[#This Row],[Wydatki dot. działań mniej przyjaznych dla środowiska, stanowiących jedno z powyższych scenariuszy*]])</f>
        <v/>
      </c>
      <c r="J48" s="4" t="str">
        <f>IF(Tabela145678[[#This Row],[Wydatki kwalifikowalne ]]="","",ROUND(Tabela145678[[#This Row],[Wydatki kwalifikowalne ]]*Tabela145678[[#This Row],[Poziom dofinansowania]],2))</f>
        <v/>
      </c>
      <c r="K48" s="9"/>
      <c r="L48" s="9"/>
      <c r="M48" s="10"/>
      <c r="N48" s="5"/>
    </row>
  </sheetData>
  <sheetProtection algorithmName="SHA-512" hashValue="edIraC5cvh1kJnMeAmskhY8M8FuWMx9ByeMAQPwRMoHiXA+hTHlXJvlvSyfist4Dy26ADg7t8nxi9mEt92A9SQ==" saltValue="Lvv1GgRTnA5SB8UJpvjY+w==" spinCount="100000" sheet="1" formatCells="0" formatColumns="0" formatRows="0" sort="0"/>
  <autoFilter ref="N26" xr:uid="{26966C42-351D-8649-BFB2-9F09E82D4491}"/>
  <phoneticPr fontId="3" type="noConversion"/>
  <dataValidations count="2">
    <dataValidation type="list" allowBlank="1" showInputMessage="1" showErrorMessage="1" sqref="C28:C48" xr:uid="{C2C57BA9-59C7-CD45-B895-651C221CDA70}">
      <formula1>$B$2:$B$9</formula1>
    </dataValidation>
    <dataValidation type="list" allowBlank="1" showInputMessage="1" showErrorMessage="1" sqref="D28:D48" xr:uid="{A3E406B6-E52B-C64C-996F-191052FFF41A}">
      <formula1>$F$1:$F$2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849FE-9587-7E42-A53B-0ECF42EBB4DB}">
  <sheetPr codeName="Arkusz7">
    <pageSetUpPr fitToPage="1"/>
  </sheetPr>
  <dimension ref="A1:L42"/>
  <sheetViews>
    <sheetView showGridLines="0" topLeftCell="A15" zoomScaleNormal="100" workbookViewId="0">
      <selection activeCell="G22" sqref="G22"/>
    </sheetView>
  </sheetViews>
  <sheetFormatPr defaultColWidth="10.875" defaultRowHeight="15.75"/>
  <cols>
    <col min="1" max="1" width="5.375" style="17" customWidth="1"/>
    <col min="2" max="2" width="33.375" style="17" customWidth="1"/>
    <col min="3" max="3" width="19.625" style="23" customWidth="1"/>
    <col min="4" max="4" width="27.375" style="23" customWidth="1"/>
    <col min="5" max="5" width="19.625" style="23" customWidth="1"/>
    <col min="6" max="6" width="24.5" style="17" customWidth="1"/>
    <col min="7" max="7" width="21.5" style="17" customWidth="1"/>
    <col min="8" max="8" width="20.875" style="17" customWidth="1"/>
    <col min="9" max="9" width="38.625" style="17" customWidth="1"/>
    <col min="10" max="10" width="42.5" style="17" customWidth="1"/>
    <col min="11" max="12" width="45.875" style="17" customWidth="1"/>
    <col min="13" max="16384" width="10.875" style="17"/>
  </cols>
  <sheetData>
    <row r="1" spans="1:12" ht="17.100000000000001" hidden="1" customHeight="1">
      <c r="B1" s="17" t="s">
        <v>55</v>
      </c>
      <c r="C1" s="57" t="s">
        <v>22</v>
      </c>
      <c r="D1" s="57" t="s">
        <v>25</v>
      </c>
      <c r="E1" s="57" t="s">
        <v>11</v>
      </c>
      <c r="F1" s="18" t="s">
        <v>109</v>
      </c>
      <c r="G1" s="19"/>
      <c r="H1" s="56"/>
      <c r="I1" s="56"/>
      <c r="J1" s="56"/>
    </row>
    <row r="2" spans="1:12" ht="17.100000000000001" hidden="1" customHeight="1">
      <c r="A2" s="17">
        <v>1</v>
      </c>
      <c r="B2" s="20" t="s">
        <v>162</v>
      </c>
      <c r="C2" s="23">
        <f>SUMIFS($F$22:$F$42,$C$22:$C$42,$B$2)</f>
        <v>0</v>
      </c>
      <c r="D2" s="23">
        <f>SUMIFS($G$22:$G$42,$C$22:$C$42,$B$2)</f>
        <v>0</v>
      </c>
      <c r="E2" s="23">
        <f>SUMIFS($H$22:$H$42,$C$22:$C$42,$B$2)</f>
        <v>0</v>
      </c>
      <c r="F2" s="17" t="s">
        <v>110</v>
      </c>
      <c r="G2" s="21"/>
      <c r="H2" s="48"/>
      <c r="I2" s="48"/>
      <c r="J2" s="48"/>
    </row>
    <row r="3" spans="1:12" ht="17.100000000000001" hidden="1" customHeight="1">
      <c r="A3" s="17">
        <v>2</v>
      </c>
      <c r="B3" s="20" t="s">
        <v>164</v>
      </c>
      <c r="C3" s="23">
        <f>SUMIFS($F$22:$F$42,$C$22:$C$42,$B$3)</f>
        <v>0</v>
      </c>
      <c r="D3" s="23">
        <f>SUMIFS($G$22:$G$42,$C$22:$C$42,$B$3)</f>
        <v>0</v>
      </c>
      <c r="E3" s="23">
        <f>SUMIFS($H$22:$H$42,$C$22:$C$42,$B$3)</f>
        <v>0</v>
      </c>
      <c r="F3" s="17" t="s">
        <v>64</v>
      </c>
      <c r="G3" s="19">
        <f>'Dane wnioskodawcy'!F25</f>
        <v>0.7</v>
      </c>
      <c r="H3" s="56">
        <f>SUMIFS($F$22:$F$42,$D$22:$D$42,$F$3)</f>
        <v>0</v>
      </c>
      <c r="I3" s="56">
        <f>SUMIFS($G$22:$G$42,$D$22:$D$42,$F$3)</f>
        <v>0</v>
      </c>
      <c r="J3" s="56">
        <f>SUMIFS($H$22:$H$42,$D$22:$D$42,$F$3)</f>
        <v>0</v>
      </c>
    </row>
    <row r="4" spans="1:12" ht="17.100000000000001" hidden="1" customHeight="1">
      <c r="A4" s="17">
        <v>3</v>
      </c>
      <c r="B4" s="20" t="s">
        <v>10</v>
      </c>
      <c r="C4" s="23">
        <f>SUMIFS($F$22:$F$42,$C$22:$C$42,$B$4)</f>
        <v>0</v>
      </c>
      <c r="D4" s="23">
        <f>SUMIFS($G$22:$G$42,$C$22:$C$42,$B$4)</f>
        <v>0</v>
      </c>
      <c r="E4" s="23">
        <f>SUMIFS($H$22:$H$42,$C$22:$C$42,$B$4)</f>
        <v>0</v>
      </c>
      <c r="F4" s="22"/>
      <c r="G4" s="23"/>
      <c r="H4" s="56">
        <f>SUM(H1:H3)</f>
        <v>0</v>
      </c>
      <c r="I4" s="56">
        <f>SUM(I1:I3)</f>
        <v>0</v>
      </c>
      <c r="J4" s="56">
        <f>SUM(J1:J3)</f>
        <v>0</v>
      </c>
    </row>
    <row r="5" spans="1:12" ht="17.100000000000001" hidden="1" customHeight="1">
      <c r="A5" s="17">
        <v>4</v>
      </c>
      <c r="B5" s="20" t="s">
        <v>53</v>
      </c>
      <c r="C5" s="23">
        <f>SUMIFS($F$22:$F$42,$C$22:$C$42,$B$5)</f>
        <v>0</v>
      </c>
      <c r="D5" s="23">
        <f>SUMIFS($G$22:$G$42,$C$22:$C$42,$B$5)</f>
        <v>0</v>
      </c>
      <c r="E5" s="23">
        <f>SUMIFS($H$22:$H$42,$C$22:$C$42,$B$5)</f>
        <v>0</v>
      </c>
      <c r="F5" s="22"/>
      <c r="G5" s="24" t="s">
        <v>69</v>
      </c>
      <c r="H5" s="20" t="b">
        <f>H4=C10</f>
        <v>1</v>
      </c>
      <c r="I5" s="20" t="b">
        <f>I4=D10</f>
        <v>1</v>
      </c>
      <c r="J5" s="20" t="b">
        <f>J4=E10</f>
        <v>1</v>
      </c>
    </row>
    <row r="6" spans="1:12" ht="17.100000000000001" hidden="1" customHeight="1">
      <c r="A6" s="17">
        <v>5</v>
      </c>
      <c r="B6" s="20" t="s">
        <v>3</v>
      </c>
      <c r="C6" s="23">
        <f>SUMIFS($F$22:$F$42,$C$22:$C$42,$B$6)</f>
        <v>0</v>
      </c>
      <c r="D6" s="23">
        <f>SUMIFS($G$22:$G$42,$C$22:$C$42,$B$6)</f>
        <v>0</v>
      </c>
      <c r="E6" s="23">
        <f>SUMIFS($H$22:$H$42,$C$22:$C$42,$B$6)</f>
        <v>0</v>
      </c>
      <c r="F6" s="22"/>
      <c r="G6" s="17" t="s">
        <v>70</v>
      </c>
      <c r="H6" s="25"/>
      <c r="I6" s="25"/>
      <c r="J6" s="26">
        <f>I6+I7</f>
        <v>0</v>
      </c>
      <c r="K6" s="17" t="b">
        <f>J6=G21</f>
        <v>1</v>
      </c>
    </row>
    <row r="7" spans="1:12" ht="17.100000000000001" hidden="1" customHeight="1">
      <c r="A7" s="17">
        <v>6</v>
      </c>
      <c r="B7" s="20" t="s">
        <v>4</v>
      </c>
      <c r="C7" s="23">
        <f>SUMIFS($F$22:$F$42,$C$22:$C$42,$B$7)</f>
        <v>0</v>
      </c>
      <c r="D7" s="23">
        <f>SUMIFS($G$22:$G$42,$C$22:$C$42,$B$7)</f>
        <v>0</v>
      </c>
      <c r="E7" s="23">
        <f>SUMIFS($H$22:$H$42,$C$22:$C$42,$B$7)</f>
        <v>0</v>
      </c>
      <c r="F7" s="22"/>
      <c r="G7" s="17" t="s">
        <v>71</v>
      </c>
      <c r="H7" s="25"/>
      <c r="I7" s="25"/>
      <c r="J7" s="26">
        <f>H6+H7</f>
        <v>0</v>
      </c>
      <c r="K7" s="17" t="b">
        <f>J7=F21</f>
        <v>1</v>
      </c>
    </row>
    <row r="8" spans="1:12" ht="17.100000000000001" hidden="1" customHeight="1">
      <c r="A8" s="17">
        <v>7</v>
      </c>
      <c r="B8" s="20" t="s">
        <v>65</v>
      </c>
      <c r="C8" s="23">
        <f>SUMIFS($F$22:$F$42,$C$22:$C$42,$B$8)</f>
        <v>0</v>
      </c>
      <c r="D8" s="23">
        <f>SUMIFS($G$22:$G$42,$C$22:$C$42,$B$8)</f>
        <v>0</v>
      </c>
      <c r="E8" s="23">
        <f>SUMIFS($H$22:$H$42,$C$22:$C$42,$B$8)</f>
        <v>0</v>
      </c>
      <c r="F8" s="22"/>
      <c r="G8" s="27" t="s">
        <v>72</v>
      </c>
      <c r="H8" s="25">
        <f>SUMIFS($F$22:$F$42,$C$22:$C$42,$B$5)</f>
        <v>0</v>
      </c>
      <c r="I8" s="25">
        <f>SUMIFS($G$22:$G$42,$C$22:$C$42,$B$5)</f>
        <v>0</v>
      </c>
      <c r="J8" s="17">
        <f>SUMIFS($H$22:$H$42,$C$22:$C$42,$B$5)</f>
        <v>0</v>
      </c>
    </row>
    <row r="9" spans="1:12" ht="17.100000000000001" hidden="1" customHeight="1">
      <c r="B9" s="20"/>
      <c r="C9" s="23">
        <f>SUMIFS($F$22:$F$42,$C$22:$C$42,$B$9)</f>
        <v>0</v>
      </c>
      <c r="D9" s="23">
        <f>SUMIFS($G$22:$G$42,$C$22:$C$42,$B$9)</f>
        <v>0</v>
      </c>
      <c r="E9" s="23">
        <f>SUMIFS($H$22:$H$42,$C$22:$C$42,$B$9)</f>
        <v>0</v>
      </c>
      <c r="F9" s="22"/>
      <c r="G9" s="20" t="s">
        <v>5</v>
      </c>
      <c r="H9" s="25">
        <f>SUMIFS($F$22:$F$42,$C$22:$C$42,$B$2)+SUMIFS($F$22:$F$42,$C$22:$C$42,$B$3)</f>
        <v>0</v>
      </c>
      <c r="I9" s="25">
        <f>SUMIFS($G$22:$G$42,$C$22:$C$42,$B$2)+SUMIFS($G$22:$G$42,$C$22:$C$42,$B$3)</f>
        <v>0</v>
      </c>
      <c r="J9" s="26">
        <f>SUMIFS($H$22:$H$42,$C$22:$C$42,$B$2)+SUMIFS($H$22:$H$42,$C$22:$C$42,$B$3)</f>
        <v>0</v>
      </c>
    </row>
    <row r="10" spans="1:12" ht="17.100000000000001" hidden="1" customHeight="1">
      <c r="B10" s="20"/>
      <c r="C10" s="60">
        <f>SUM(C2:C9)</f>
        <v>0</v>
      </c>
      <c r="D10" s="60">
        <f t="shared" ref="D10:E10" si="0">SUM(D2:D9)</f>
        <v>0</v>
      </c>
      <c r="E10" s="60">
        <f t="shared" si="0"/>
        <v>0</v>
      </c>
      <c r="F10" s="22"/>
      <c r="G10" s="22"/>
      <c r="H10" s="20"/>
    </row>
    <row r="11" spans="1:12" ht="17.100000000000001" hidden="1" customHeight="1">
      <c r="B11" s="20"/>
      <c r="C11" s="22"/>
      <c r="D11" s="22"/>
      <c r="E11" s="22"/>
      <c r="F11" s="20"/>
    </row>
    <row r="12" spans="1:12" ht="17.100000000000001" hidden="1" customHeight="1">
      <c r="B12" s="28"/>
      <c r="C12" s="28"/>
      <c r="D12" s="28"/>
      <c r="E12" s="28"/>
      <c r="F12" s="28"/>
    </row>
    <row r="13" spans="1:12" ht="17.100000000000001" hidden="1" customHeight="1"/>
    <row r="14" spans="1:12" ht="17.100000000000001" hidden="1" customHeight="1"/>
    <row r="15" spans="1:12" ht="39" customHeight="1">
      <c r="A15" s="29" t="s">
        <v>83</v>
      </c>
    </row>
    <row r="16" spans="1:12" s="30" customFormat="1" ht="23.25">
      <c r="A16" s="218" t="s">
        <v>140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 s="30" customFormat="1" ht="23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 s="30" customFormat="1" ht="23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>
      <c r="F19" s="59" t="b">
        <f>C10=F21</f>
        <v>1</v>
      </c>
      <c r="G19" s="59" t="b">
        <f t="shared" ref="G19:H19" si="1">D10=G21</f>
        <v>1</v>
      </c>
      <c r="H19" s="59" t="b">
        <f t="shared" si="1"/>
        <v>1</v>
      </c>
      <c r="I19" s="34"/>
    </row>
    <row r="20" spans="1:12" s="41" customFormat="1" ht="39" customHeight="1">
      <c r="A20" s="35" t="s">
        <v>54</v>
      </c>
      <c r="B20" s="36" t="s">
        <v>12</v>
      </c>
      <c r="C20" s="37" t="s">
        <v>56</v>
      </c>
      <c r="D20" s="37" t="s">
        <v>66</v>
      </c>
      <c r="E20" s="37" t="s">
        <v>59</v>
      </c>
      <c r="F20" s="38" t="s">
        <v>22</v>
      </c>
      <c r="G20" s="38" t="s">
        <v>25</v>
      </c>
      <c r="H20" s="38" t="s">
        <v>11</v>
      </c>
      <c r="I20" s="36" t="s">
        <v>13</v>
      </c>
      <c r="J20" s="36" t="s">
        <v>14</v>
      </c>
      <c r="K20" s="39" t="s">
        <v>67</v>
      </c>
      <c r="L20" s="40" t="s">
        <v>47</v>
      </c>
    </row>
    <row r="21" spans="1:12" s="48" customFormat="1" ht="23.1" customHeight="1">
      <c r="A21" s="42"/>
      <c r="B21" s="43"/>
      <c r="C21" s="44"/>
      <c r="D21" s="181" t="str">
        <f>IF(Tabela1456[[#This Row],[Kategoria wydatków]]="","","de minimis")</f>
        <v/>
      </c>
      <c r="E21" s="45" t="str">
        <f>IF(Tabela1456[[#This Row],[Czy wydatek wynika z audytu]]="","")</f>
        <v/>
      </c>
      <c r="F21" s="1">
        <f t="shared" ref="F21" si="2">SUM(F22:F46)</f>
        <v>0</v>
      </c>
      <c r="G21" s="1">
        <f t="shared" ref="G21" si="3">SUM(G22:G46)</f>
        <v>0</v>
      </c>
      <c r="H21" s="1">
        <f>SUM(H22:H46)</f>
        <v>0</v>
      </c>
      <c r="I21" s="43"/>
      <c r="J21" s="43"/>
      <c r="K21" s="46"/>
      <c r="L21" s="47"/>
    </row>
    <row r="22" spans="1:12">
      <c r="A22" s="49" t="s">
        <v>111</v>
      </c>
      <c r="B22" s="2"/>
      <c r="C22" s="14"/>
      <c r="D22" s="16" t="str">
        <f>IF(Tabela1456[[#This Row],[Kategoria wydatków]]="","","de minimis")</f>
        <v/>
      </c>
      <c r="E22" s="16" t="str">
        <f>IF(Tabela1456[[#This Row],[Czy wydatek wynika z audytu]]="","",IF(Tabela1456[[#This Row],[Czy wydatek wynika z audytu]]=$F$3,$G$3,$G$1))</f>
        <v/>
      </c>
      <c r="F22" s="13"/>
      <c r="G22" s="13"/>
      <c r="H22" s="4" t="str">
        <f>IF(Tabela1456[[#This Row],[Wydatki kwalifikowalne ]]="","",ROUND(Tabela1456[[#This Row],[Wydatki kwalifikowalne ]]*Tabela1456[[#This Row],[Poziom dofinansowania]],2))</f>
        <v/>
      </c>
      <c r="I22" s="5"/>
      <c r="J22" s="5"/>
      <c r="K22" s="6"/>
      <c r="L22" s="5"/>
    </row>
    <row r="23" spans="1:12">
      <c r="A23" s="49" t="s">
        <v>112</v>
      </c>
      <c r="B23" s="2"/>
      <c r="C23" s="14"/>
      <c r="D23" s="16" t="str">
        <f>IF(Tabela1456[[#This Row],[Kategoria wydatków]]="","","de minimis")</f>
        <v/>
      </c>
      <c r="E23" s="16" t="str">
        <f>IF(Tabela1456[[#This Row],[Czy wydatek wynika z audytu]]="","",IF(Tabela1456[[#This Row],[Czy wydatek wynika z audytu]]=$F$3,$G$3,$G$1))</f>
        <v/>
      </c>
      <c r="F23" s="13"/>
      <c r="G23" s="13"/>
      <c r="H23" s="4" t="str">
        <f>IF(Tabela1456[[#This Row],[Wydatki kwalifikowalne ]]="","",ROUND(Tabela1456[[#This Row],[Wydatki kwalifikowalne ]]*Tabela1456[[#This Row],[Poziom dofinansowania]],2))</f>
        <v/>
      </c>
      <c r="I23" s="5"/>
      <c r="J23" s="5"/>
      <c r="K23" s="6"/>
      <c r="L23" s="5"/>
    </row>
    <row r="24" spans="1:12">
      <c r="A24" s="49" t="s">
        <v>113</v>
      </c>
      <c r="B24" s="2"/>
      <c r="C24" s="14"/>
      <c r="D24" s="16" t="str">
        <f>IF(Tabela1456[[#This Row],[Kategoria wydatków]]="","","de minimis")</f>
        <v/>
      </c>
      <c r="E24" s="16" t="str">
        <f>IF(Tabela1456[[#This Row],[Czy wydatek wynika z audytu]]="","",IF(Tabela1456[[#This Row],[Czy wydatek wynika z audytu]]=$F$3,$G$3,$G$1))</f>
        <v/>
      </c>
      <c r="F24" s="13"/>
      <c r="G24" s="13"/>
      <c r="H24" s="4" t="str">
        <f>IF(Tabela1456[[#This Row],[Wydatki kwalifikowalne ]]="","",ROUND(Tabela1456[[#This Row],[Wydatki kwalifikowalne ]]*Tabela1456[[#This Row],[Poziom dofinansowania]],2))</f>
        <v/>
      </c>
      <c r="I24" s="5"/>
      <c r="J24" s="5"/>
      <c r="K24" s="6"/>
      <c r="L24" s="5"/>
    </row>
    <row r="25" spans="1:12">
      <c r="A25" s="49" t="s">
        <v>114</v>
      </c>
      <c r="B25" s="2"/>
      <c r="C25" s="14"/>
      <c r="D25" s="16" t="str">
        <f>IF(Tabela1456[[#This Row],[Kategoria wydatków]]="","","de minimis")</f>
        <v/>
      </c>
      <c r="E25" s="16" t="str">
        <f>IF(Tabela1456[[#This Row],[Czy wydatek wynika z audytu]]="","",IF(Tabela1456[[#This Row],[Czy wydatek wynika z audytu]]=$F$3,$G$3,$G$1))</f>
        <v/>
      </c>
      <c r="F25" s="13"/>
      <c r="G25" s="13"/>
      <c r="H25" s="4" t="str">
        <f>IF(Tabela1456[[#This Row],[Wydatki kwalifikowalne ]]="","",ROUND(Tabela1456[[#This Row],[Wydatki kwalifikowalne ]]*Tabela1456[[#This Row],[Poziom dofinansowania]],2))</f>
        <v/>
      </c>
      <c r="I25" s="5"/>
      <c r="J25" s="5"/>
      <c r="K25" s="6"/>
      <c r="L25" s="5"/>
    </row>
    <row r="26" spans="1:12">
      <c r="A26" s="49" t="s">
        <v>115</v>
      </c>
      <c r="B26" s="2"/>
      <c r="C26" s="14"/>
      <c r="D26" s="16" t="str">
        <f>IF(Tabela1456[[#This Row],[Kategoria wydatków]]="","","de minimis")</f>
        <v/>
      </c>
      <c r="E26" s="16" t="str">
        <f>IF(Tabela1456[[#This Row],[Czy wydatek wynika z audytu]]="","",IF(Tabela1456[[#This Row],[Czy wydatek wynika z audytu]]=$F$3,$G$3,$G$1))</f>
        <v/>
      </c>
      <c r="F26" s="13"/>
      <c r="G26" s="13"/>
      <c r="H26" s="4" t="str">
        <f>IF(Tabela1456[[#This Row],[Wydatki kwalifikowalne ]]="","",ROUND(Tabela1456[[#This Row],[Wydatki kwalifikowalne ]]*Tabela1456[[#This Row],[Poziom dofinansowania]],2))</f>
        <v/>
      </c>
      <c r="I26" s="5"/>
      <c r="J26" s="5"/>
      <c r="K26" s="6"/>
      <c r="L26" s="5"/>
    </row>
    <row r="27" spans="1:12">
      <c r="A27" s="49" t="s">
        <v>116</v>
      </c>
      <c r="B27" s="2"/>
      <c r="C27" s="14"/>
      <c r="D27" s="16" t="str">
        <f>IF(Tabela1456[[#This Row],[Kategoria wydatków]]="","","de minimis")</f>
        <v/>
      </c>
      <c r="E27" s="16" t="str">
        <f>IF(Tabela1456[[#This Row],[Czy wydatek wynika z audytu]]="","",IF(Tabela1456[[#This Row],[Czy wydatek wynika z audytu]]=$F$3,$G$3,$G$1))</f>
        <v/>
      </c>
      <c r="F27" s="13"/>
      <c r="G27" s="13"/>
      <c r="H27" s="4" t="str">
        <f>IF(Tabela1456[[#This Row],[Wydatki kwalifikowalne ]]="","",ROUND(Tabela1456[[#This Row],[Wydatki kwalifikowalne ]]*Tabela1456[[#This Row],[Poziom dofinansowania]],2))</f>
        <v/>
      </c>
      <c r="I27" s="5"/>
      <c r="J27" s="5"/>
      <c r="K27" s="6"/>
      <c r="L27" s="5"/>
    </row>
    <row r="28" spans="1:12">
      <c r="A28" s="49" t="s">
        <v>117</v>
      </c>
      <c r="B28" s="2"/>
      <c r="C28" s="14"/>
      <c r="D28" s="16" t="str">
        <f>IF(Tabela1456[[#This Row],[Kategoria wydatków]]="","","de minimis")</f>
        <v/>
      </c>
      <c r="E28" s="16" t="str">
        <f>IF(Tabela1456[[#This Row],[Czy wydatek wynika z audytu]]="","",IF(Tabela1456[[#This Row],[Czy wydatek wynika z audytu]]=$F$3,$G$3,$G$1))</f>
        <v/>
      </c>
      <c r="F28" s="13"/>
      <c r="G28" s="13"/>
      <c r="H28" s="4" t="str">
        <f>IF(Tabela1456[[#This Row],[Wydatki kwalifikowalne ]]="","",ROUND(Tabela1456[[#This Row],[Wydatki kwalifikowalne ]]*Tabela1456[[#This Row],[Poziom dofinansowania]],2))</f>
        <v/>
      </c>
      <c r="I28" s="5"/>
      <c r="J28" s="5"/>
      <c r="K28" s="6"/>
      <c r="L28" s="5"/>
    </row>
    <row r="29" spans="1:12">
      <c r="A29" s="49" t="s">
        <v>118</v>
      </c>
      <c r="B29" s="2"/>
      <c r="C29" s="14"/>
      <c r="D29" s="16" t="str">
        <f>IF(Tabela1456[[#This Row],[Kategoria wydatków]]="","","de minimis")</f>
        <v/>
      </c>
      <c r="E29" s="16" t="str">
        <f>IF(Tabela1456[[#This Row],[Czy wydatek wynika z audytu]]="","",IF(Tabela1456[[#This Row],[Czy wydatek wynika z audytu]]=$F$3,$G$3,$G$1))</f>
        <v/>
      </c>
      <c r="F29" s="13"/>
      <c r="G29" s="13"/>
      <c r="H29" s="4" t="str">
        <f>IF(Tabela1456[[#This Row],[Wydatki kwalifikowalne ]]="","",ROUND(Tabela1456[[#This Row],[Wydatki kwalifikowalne ]]*Tabela1456[[#This Row],[Poziom dofinansowania]],2))</f>
        <v/>
      </c>
      <c r="I29" s="5"/>
      <c r="J29" s="5"/>
      <c r="K29" s="6"/>
      <c r="L29" s="5"/>
    </row>
    <row r="30" spans="1:12">
      <c r="A30" s="49" t="s">
        <v>119</v>
      </c>
      <c r="B30" s="2"/>
      <c r="C30" s="14"/>
      <c r="D30" s="16" t="str">
        <f>IF(Tabela1456[[#This Row],[Kategoria wydatków]]="","","de minimis")</f>
        <v/>
      </c>
      <c r="E30" s="16" t="str">
        <f>IF(Tabela1456[[#This Row],[Czy wydatek wynika z audytu]]="","",IF(Tabela1456[[#This Row],[Czy wydatek wynika z audytu]]=$F$3,$G$3,$G$1))</f>
        <v/>
      </c>
      <c r="F30" s="13"/>
      <c r="G30" s="13"/>
      <c r="H30" s="4" t="str">
        <f>IF(Tabela1456[[#This Row],[Wydatki kwalifikowalne ]]="","",ROUND(Tabela1456[[#This Row],[Wydatki kwalifikowalne ]]*Tabela1456[[#This Row],[Poziom dofinansowania]],2))</f>
        <v/>
      </c>
      <c r="I30" s="5"/>
      <c r="J30" s="5"/>
      <c r="K30" s="6"/>
      <c r="L30" s="5"/>
    </row>
    <row r="31" spans="1:12">
      <c r="A31" s="49" t="s">
        <v>120</v>
      </c>
      <c r="B31" s="2"/>
      <c r="C31" s="14"/>
      <c r="D31" s="16" t="str">
        <f>IF(Tabela1456[[#This Row],[Kategoria wydatków]]="","","de minimis")</f>
        <v/>
      </c>
      <c r="E31" s="16" t="str">
        <f>IF(Tabela1456[[#This Row],[Czy wydatek wynika z audytu]]="","",IF(Tabela1456[[#This Row],[Czy wydatek wynika z audytu]]=$F$3,$G$3,$G$1))</f>
        <v/>
      </c>
      <c r="F31" s="13"/>
      <c r="G31" s="13"/>
      <c r="H31" s="4" t="str">
        <f>IF(Tabela1456[[#This Row],[Wydatki kwalifikowalne ]]="","",ROUND(Tabela1456[[#This Row],[Wydatki kwalifikowalne ]]*Tabela1456[[#This Row],[Poziom dofinansowania]],2))</f>
        <v/>
      </c>
      <c r="I31" s="5"/>
      <c r="J31" s="5"/>
      <c r="K31" s="6"/>
      <c r="L31" s="5"/>
    </row>
    <row r="32" spans="1:12">
      <c r="A32" s="49" t="s">
        <v>121</v>
      </c>
      <c r="B32" s="2"/>
      <c r="C32" s="14"/>
      <c r="D32" s="16" t="str">
        <f>IF(Tabela1456[[#This Row],[Kategoria wydatków]]="","","de minimis")</f>
        <v/>
      </c>
      <c r="E32" s="16" t="str">
        <f>IF(Tabela1456[[#This Row],[Czy wydatek wynika z audytu]]="","",IF(Tabela1456[[#This Row],[Czy wydatek wynika z audytu]]=$F$3,$G$3,$G$1))</f>
        <v/>
      </c>
      <c r="F32" s="13"/>
      <c r="G32" s="3"/>
      <c r="H32" s="4" t="str">
        <f>IF(Tabela1456[[#This Row],[Wydatki kwalifikowalne ]]="","",ROUND(Tabela1456[[#This Row],[Wydatki kwalifikowalne ]]*Tabela1456[[#This Row],[Poziom dofinansowania]],2))</f>
        <v/>
      </c>
      <c r="I32" s="5"/>
      <c r="J32" s="5"/>
      <c r="K32" s="6"/>
      <c r="L32" s="5"/>
    </row>
    <row r="33" spans="1:12">
      <c r="A33" s="49" t="s">
        <v>122</v>
      </c>
      <c r="B33" s="2"/>
      <c r="C33" s="14"/>
      <c r="D33" s="16" t="str">
        <f>IF(Tabela1456[[#This Row],[Kategoria wydatków]]="","","de minimis")</f>
        <v/>
      </c>
      <c r="E33" s="16" t="str">
        <f>IF(Tabela1456[[#This Row],[Czy wydatek wynika z audytu]]="","",IF(Tabela1456[[#This Row],[Czy wydatek wynika z audytu]]=$F$3,$G$3,$G$1))</f>
        <v/>
      </c>
      <c r="F33" s="13"/>
      <c r="G33" s="3"/>
      <c r="H33" s="4" t="str">
        <f>IF(Tabela1456[[#This Row],[Wydatki kwalifikowalne ]]="","",ROUND(Tabela1456[[#This Row],[Wydatki kwalifikowalne ]]*Tabela1456[[#This Row],[Poziom dofinansowania]],2))</f>
        <v/>
      </c>
      <c r="I33" s="5"/>
      <c r="J33" s="5"/>
      <c r="K33" s="6"/>
      <c r="L33" s="5"/>
    </row>
    <row r="34" spans="1:12">
      <c r="A34" s="49" t="s">
        <v>123</v>
      </c>
      <c r="B34" s="2"/>
      <c r="C34" s="14"/>
      <c r="D34" s="16" t="str">
        <f>IF(Tabela1456[[#This Row],[Kategoria wydatków]]="","","de minimis")</f>
        <v/>
      </c>
      <c r="E34" s="16" t="str">
        <f>IF(Tabela1456[[#This Row],[Czy wydatek wynika z audytu]]="","",IF(Tabela1456[[#This Row],[Czy wydatek wynika z audytu]]=$F$3,$G$3,$G$1))</f>
        <v/>
      </c>
      <c r="F34" s="13"/>
      <c r="G34" s="11"/>
      <c r="H34" s="4" t="str">
        <f>IF(Tabela1456[[#This Row],[Wydatki kwalifikowalne ]]="","",ROUND(Tabela1456[[#This Row],[Wydatki kwalifikowalne ]]*Tabela1456[[#This Row],[Poziom dofinansowania]],2))</f>
        <v/>
      </c>
      <c r="I34" s="5"/>
      <c r="J34" s="5"/>
      <c r="K34" s="6"/>
      <c r="L34" s="5"/>
    </row>
    <row r="35" spans="1:12">
      <c r="A35" s="49" t="s">
        <v>124</v>
      </c>
      <c r="B35" s="2"/>
      <c r="C35" s="14"/>
      <c r="D35" s="16" t="str">
        <f>IF(Tabela1456[[#This Row],[Kategoria wydatków]]="","","de minimis")</f>
        <v/>
      </c>
      <c r="E35" s="16" t="str">
        <f>IF(Tabela1456[[#This Row],[Czy wydatek wynika z audytu]]="","",IF(Tabela1456[[#This Row],[Czy wydatek wynika z audytu]]=$F$3,$G$3,$G$1))</f>
        <v/>
      </c>
      <c r="F35" s="13"/>
      <c r="G35" s="3"/>
      <c r="H35" s="4" t="str">
        <f>IF(Tabela1456[[#This Row],[Wydatki kwalifikowalne ]]="","",ROUND(Tabela1456[[#This Row],[Wydatki kwalifikowalne ]]*Tabela1456[[#This Row],[Poziom dofinansowania]],2))</f>
        <v/>
      </c>
      <c r="I35" s="5"/>
      <c r="J35" s="5"/>
      <c r="K35" s="6"/>
      <c r="L35" s="5"/>
    </row>
    <row r="36" spans="1:12">
      <c r="A36" s="49" t="s">
        <v>125</v>
      </c>
      <c r="B36" s="2"/>
      <c r="C36" s="14"/>
      <c r="D36" s="16" t="str">
        <f>IF(Tabela1456[[#This Row],[Kategoria wydatków]]="","","de minimis")</f>
        <v/>
      </c>
      <c r="E36" s="16" t="str">
        <f>IF(Tabela1456[[#This Row],[Czy wydatek wynika z audytu]]="","",IF(Tabela1456[[#This Row],[Czy wydatek wynika z audytu]]=$F$3,$G$3,$G$1))</f>
        <v/>
      </c>
      <c r="F36" s="13"/>
      <c r="G36" s="3"/>
      <c r="H36" s="4" t="str">
        <f>IF(Tabela1456[[#This Row],[Wydatki kwalifikowalne ]]="","",ROUND(Tabela1456[[#This Row],[Wydatki kwalifikowalne ]]*Tabela1456[[#This Row],[Poziom dofinansowania]],2))</f>
        <v/>
      </c>
      <c r="I36" s="5"/>
      <c r="J36" s="5"/>
      <c r="K36" s="6"/>
      <c r="L36" s="5"/>
    </row>
    <row r="37" spans="1:12">
      <c r="A37" s="49" t="s">
        <v>126</v>
      </c>
      <c r="B37" s="2"/>
      <c r="C37" s="14"/>
      <c r="D37" s="16" t="str">
        <f>IF(Tabela1456[[#This Row],[Kategoria wydatków]]="","","de minimis")</f>
        <v/>
      </c>
      <c r="E37" s="16" t="str">
        <f>IF(Tabela1456[[#This Row],[Czy wydatek wynika z audytu]]="","",IF(Tabela1456[[#This Row],[Czy wydatek wynika z audytu]]=$F$3,$G$3,$G$1))</f>
        <v/>
      </c>
      <c r="F37" s="13"/>
      <c r="G37" s="3"/>
      <c r="H37" s="4" t="str">
        <f>IF(Tabela1456[[#This Row],[Wydatki kwalifikowalne ]]="","",ROUND(Tabela1456[[#This Row],[Wydatki kwalifikowalne ]]*Tabela1456[[#This Row],[Poziom dofinansowania]],2))</f>
        <v/>
      </c>
      <c r="I37" s="5"/>
      <c r="J37" s="5"/>
      <c r="K37" s="6"/>
      <c r="L37" s="5"/>
    </row>
    <row r="38" spans="1:12">
      <c r="A38" s="49" t="s">
        <v>127</v>
      </c>
      <c r="B38" s="2"/>
      <c r="C38" s="14"/>
      <c r="D38" s="16" t="str">
        <f>IF(Tabela1456[[#This Row],[Kategoria wydatków]]="","","de minimis")</f>
        <v/>
      </c>
      <c r="E38" s="16" t="str">
        <f>IF(Tabela1456[[#This Row],[Czy wydatek wynika z audytu]]="","",IF(Tabela1456[[#This Row],[Czy wydatek wynika z audytu]]=$F$3,$G$3,$G$1))</f>
        <v/>
      </c>
      <c r="F38" s="13"/>
      <c r="G38" s="3"/>
      <c r="H38" s="4" t="str">
        <f>IF(Tabela1456[[#This Row],[Wydatki kwalifikowalne ]]="","",ROUND(Tabela1456[[#This Row],[Wydatki kwalifikowalne ]]*Tabela1456[[#This Row],[Poziom dofinansowania]],2))</f>
        <v/>
      </c>
      <c r="I38" s="5"/>
      <c r="J38" s="5"/>
      <c r="K38" s="6"/>
      <c r="L38" s="5"/>
    </row>
    <row r="39" spans="1:12">
      <c r="A39" s="49" t="s">
        <v>128</v>
      </c>
      <c r="B39" s="2"/>
      <c r="C39" s="14"/>
      <c r="D39" s="16" t="str">
        <f>IF(Tabela1456[[#This Row],[Kategoria wydatków]]="","","de minimis")</f>
        <v/>
      </c>
      <c r="E39" s="16" t="str">
        <f>IF(Tabela1456[[#This Row],[Czy wydatek wynika z audytu]]="","",IF(Tabela1456[[#This Row],[Czy wydatek wynika z audytu]]=$F$3,$G$3,$G$1))</f>
        <v/>
      </c>
      <c r="F39" s="13"/>
      <c r="G39" s="3"/>
      <c r="H39" s="4" t="str">
        <f>IF(Tabela1456[[#This Row],[Wydatki kwalifikowalne ]]="","",ROUND(Tabela1456[[#This Row],[Wydatki kwalifikowalne ]]*Tabela1456[[#This Row],[Poziom dofinansowania]],2))</f>
        <v/>
      </c>
      <c r="I39" s="5"/>
      <c r="J39" s="5"/>
      <c r="K39" s="6"/>
      <c r="L39" s="5"/>
    </row>
    <row r="40" spans="1:12">
      <c r="A40" s="49" t="s">
        <v>129</v>
      </c>
      <c r="B40" s="2"/>
      <c r="C40" s="14"/>
      <c r="D40" s="16" t="str">
        <f>IF(Tabela1456[[#This Row],[Kategoria wydatków]]="","","de minimis")</f>
        <v/>
      </c>
      <c r="E40" s="16" t="str">
        <f>IF(Tabela1456[[#This Row],[Czy wydatek wynika z audytu]]="","",IF(Tabela1456[[#This Row],[Czy wydatek wynika z audytu]]=$F$3,$G$3,$G$1))</f>
        <v/>
      </c>
      <c r="F40" s="13"/>
      <c r="G40" s="3"/>
      <c r="H40" s="4" t="str">
        <f>IF(Tabela1456[[#This Row],[Wydatki kwalifikowalne ]]="","",ROUND(Tabela1456[[#This Row],[Wydatki kwalifikowalne ]]*Tabela1456[[#This Row],[Poziom dofinansowania]],2))</f>
        <v/>
      </c>
      <c r="I40" s="5"/>
      <c r="J40" s="5"/>
      <c r="K40" s="6"/>
      <c r="L40" s="5"/>
    </row>
    <row r="41" spans="1:12">
      <c r="A41" s="49" t="s">
        <v>130</v>
      </c>
      <c r="B41" s="2"/>
      <c r="C41" s="14"/>
      <c r="D41" s="16" t="str">
        <f>IF(Tabela1456[[#This Row],[Kategoria wydatków]]="","","de minimis")</f>
        <v/>
      </c>
      <c r="E41" s="16" t="str">
        <f>IF(Tabela1456[[#This Row],[Czy wydatek wynika z audytu]]="","",IF(Tabela1456[[#This Row],[Czy wydatek wynika z audytu]]=$F$3,$G$3,$G$1))</f>
        <v/>
      </c>
      <c r="F41" s="13"/>
      <c r="G41" s="3"/>
      <c r="H41" s="4" t="str">
        <f>IF(Tabela1456[[#This Row],[Wydatki kwalifikowalne ]]="","",ROUND(Tabela1456[[#This Row],[Wydatki kwalifikowalne ]]*Tabela1456[[#This Row],[Poziom dofinansowania]],2))</f>
        <v/>
      </c>
      <c r="I41" s="5"/>
      <c r="J41" s="5"/>
      <c r="K41" s="6"/>
      <c r="L41" s="5"/>
    </row>
    <row r="42" spans="1:12">
      <c r="A42" s="49" t="s">
        <v>131</v>
      </c>
      <c r="B42" s="7"/>
      <c r="C42" s="14"/>
      <c r="D42" s="16" t="str">
        <f>IF(Tabela1456[[#This Row],[Kategoria wydatków]]="","","de minimis")</f>
        <v/>
      </c>
      <c r="E42" s="16" t="str">
        <f>IF(Tabela1456[[#This Row],[Czy wydatek wynika z audytu]]="","",IF(Tabela1456[[#This Row],[Czy wydatek wynika z audytu]]=$F$3,$G$3,$G$1))</f>
        <v/>
      </c>
      <c r="F42" s="13"/>
      <c r="G42" s="8"/>
      <c r="H42" s="4" t="str">
        <f>IF(Tabela1456[[#This Row],[Wydatki kwalifikowalne ]]="","",ROUND(Tabela1456[[#This Row],[Wydatki kwalifikowalne ]]*Tabela1456[[#This Row],[Poziom dofinansowania]],2))</f>
        <v/>
      </c>
      <c r="I42" s="9"/>
      <c r="J42" s="9"/>
      <c r="K42" s="10"/>
      <c r="L42" s="5"/>
    </row>
  </sheetData>
  <sheetProtection algorithmName="SHA-512" hashValue="W5nXQVY6XR4crUYosiwjYyp14aQmkUeM+oYpIuWd4blJS8R3n54Tw6hRSV9Syw88hEoJ2wtLdynQzNhpRIgynA==" saltValue="MsbYj/+sw5fhPK9/ufS6Ag==" spinCount="100000" sheet="1" formatCells="0" formatColumns="0" formatRows="0" sort="0"/>
  <autoFilter ref="L20" xr:uid="{26966C42-351D-8649-BFB2-9F09E82D4491}"/>
  <mergeCells count="1">
    <mergeCell ref="A16:L18"/>
  </mergeCells>
  <phoneticPr fontId="3" type="noConversion"/>
  <dataValidations count="1">
    <dataValidation type="list" allowBlank="1" showInputMessage="1" showErrorMessage="1" sqref="C22:C42" xr:uid="{95F69792-1FC4-BB45-BBD2-99AFC4F1143C}">
      <formula1>$B$2:$B$9</formula1>
    </dataValidation>
  </dataValidations>
  <pageMargins left="0.23622047244094491" right="0.23622047244094491" top="0.31496062992125984" bottom="0.31496062992125984" header="0.31496062992125984" footer="0.31496062992125984"/>
  <pageSetup paperSize="9" scale="46" fitToHeight="0" orientation="landscape" r:id="rId1"/>
  <headerFooter>
    <oddHeader>&amp;L&amp;"Calibri,Standardowy"&amp;K000000&amp;F&amp;C&amp;"Calibri,Standardowy"&amp;K000000&amp;A&amp;R&amp;"Calibri,Standardowy"&amp;K000000&amp;P z &amp;N</oddHeader>
    <oddFooter>&amp;L&amp;"Calibri,Standardowy"&amp;K000000&amp;F&amp;C&amp;"Calibri,Standardowy"&amp;K000000&amp;A&amp;R&amp;"Calibri,Standardowy"&amp;K000000&amp;P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Dane wnioskodawcy</vt:lpstr>
      <vt:lpstr>Typ B1) Art. 38</vt:lpstr>
      <vt:lpstr>Typ B1) Art. 38 a - 1 element</vt:lpstr>
      <vt:lpstr>Typ B1) Art. 38 a</vt:lpstr>
      <vt:lpstr>Typ B1) Art. 41</vt:lpstr>
      <vt:lpstr>Typ B2) Art. 47</vt:lpstr>
      <vt:lpstr>Typ B2) de minimis</vt:lpstr>
      <vt:lpstr>'Dane wnioskodawcy'!Obszar_wydruku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Włodarczyk</dc:creator>
  <cp:lastModifiedBy>Julita Wolnik-Pałaniuk</cp:lastModifiedBy>
  <cp:lastPrinted>2023-05-29T11:11:19Z</cp:lastPrinted>
  <dcterms:created xsi:type="dcterms:W3CDTF">2023-04-20T12:41:21Z</dcterms:created>
  <dcterms:modified xsi:type="dcterms:W3CDTF">2024-02-19T10:54:10Z</dcterms:modified>
</cp:coreProperties>
</file>